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FBA545B-741E-48A2-B8E4-7B6448ACDD4B}"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AC64" i="24" l="1"/>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AB30" i="24"/>
  <c r="AC29" i="24"/>
  <c r="AB29" i="24"/>
  <c r="AC28" i="24"/>
  <c r="AB28" i="24"/>
  <c r="AC27" i="24"/>
  <c r="AB27" i="24"/>
  <c r="AC26" i="24"/>
  <c r="AB26" i="24"/>
  <c r="AC25" i="24"/>
  <c r="AB25" i="24"/>
  <c r="AC24" i="24"/>
  <c r="AB24" i="24"/>
  <c r="K30" i="24"/>
  <c r="J30" i="24"/>
  <c r="I30" i="24"/>
  <c r="H30" i="24"/>
  <c r="K24" i="24"/>
  <c r="J24" i="24"/>
  <c r="I24" i="24"/>
  <c r="H24" i="24"/>
  <c r="D30" i="24"/>
  <c r="D24" i="24"/>
  <c r="N30" i="24"/>
  <c r="N24" i="24"/>
  <c r="R30" i="24"/>
  <c r="R24" i="24"/>
  <c r="V30" i="24"/>
  <c r="V24" i="24"/>
  <c r="E64" i="24"/>
  <c r="F64" i="24" s="1"/>
  <c r="E63" i="24"/>
  <c r="F63" i="24" s="1"/>
  <c r="E62" i="24"/>
  <c r="F62" i="24" s="1"/>
  <c r="E61" i="24"/>
  <c r="F61" i="24" s="1"/>
  <c r="E60" i="24"/>
  <c r="F60" i="24" s="1"/>
  <c r="E59" i="24"/>
  <c r="F59" i="24" s="1"/>
  <c r="E58" i="24"/>
  <c r="F58" i="24" s="1"/>
  <c r="E56" i="24"/>
  <c r="F56" i="24" s="1"/>
  <c r="E55" i="24"/>
  <c r="F55" i="24" s="1"/>
  <c r="E54" i="24"/>
  <c r="F54" i="24" s="1"/>
  <c r="E53" i="24"/>
  <c r="F53" i="24" s="1"/>
  <c r="E51" i="24"/>
  <c r="F51" i="24" s="1"/>
  <c r="E49" i="24"/>
  <c r="F49" i="24" s="1"/>
  <c r="E48" i="24"/>
  <c r="F48" i="24" s="1"/>
  <c r="E47" i="24"/>
  <c r="F47" i="24" s="1"/>
  <c r="E46" i="24"/>
  <c r="F46" i="24" s="1"/>
  <c r="E45" i="24"/>
  <c r="F45"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29" i="24"/>
  <c r="F29" i="24" s="1"/>
  <c r="E28" i="24"/>
  <c r="F28" i="24" s="1"/>
  <c r="E27" i="24"/>
  <c r="F27" i="24" s="1"/>
  <c r="E26" i="24"/>
  <c r="F26" i="24" s="1"/>
  <c r="E25" i="24"/>
  <c r="F25" i="24" s="1"/>
  <c r="F30" i="24" l="1"/>
  <c r="F24" i="24"/>
  <c r="G101" i="26"/>
  <c r="H101" i="26" s="1"/>
  <c r="I101" i="26" s="1"/>
  <c r="J101" i="26" s="1"/>
  <c r="K101" i="26" s="1"/>
  <c r="L101" i="26" s="1"/>
  <c r="M101" i="26" s="1"/>
  <c r="N101" i="26" s="1"/>
  <c r="O101" i="26" s="1"/>
  <c r="P101" i="26" s="1"/>
  <c r="Q101" i="26" s="1"/>
  <c r="R101" i="26" s="1"/>
  <c r="S101" i="26" s="1"/>
  <c r="T101" i="26" s="1"/>
  <c r="U101" i="26" s="1"/>
  <c r="V101" i="26" s="1"/>
  <c r="W101" i="26" s="1"/>
  <c r="X101" i="26" s="1"/>
  <c r="Y101" i="26" s="1"/>
  <c r="Z101" i="26" s="1"/>
  <c r="AA101" i="26" s="1"/>
  <c r="AB101" i="26" s="1"/>
  <c r="AC101" i="26" s="1"/>
  <c r="AD101" i="26" s="1"/>
  <c r="AE101" i="26" s="1"/>
  <c r="AF101" i="26" s="1"/>
  <c r="AG101" i="26" s="1"/>
  <c r="AH101" i="26" s="1"/>
  <c r="AI101" i="26" s="1"/>
  <c r="AJ101" i="26" s="1"/>
  <c r="D81" i="26" l="1"/>
  <c r="O27" i="13"/>
  <c r="N27" i="13"/>
  <c r="Z30" i="24" l="1"/>
  <c r="E81" i="26" s="1"/>
  <c r="Y30" i="24"/>
  <c r="X30" i="24"/>
  <c r="W30" i="24"/>
  <c r="Z24" i="24"/>
  <c r="Y24" i="24"/>
  <c r="X24" i="24"/>
  <c r="W24" i="24"/>
  <c r="E102" i="26" l="1"/>
  <c r="C50" i="24" l="1"/>
  <c r="C30" i="24"/>
  <c r="C24" i="24"/>
  <c r="C52" i="24" l="1"/>
  <c r="E52" i="24" s="1"/>
  <c r="F52" i="24" s="1"/>
  <c r="B25" i="26"/>
  <c r="C57" i="24"/>
  <c r="E57" i="24" s="1"/>
  <c r="F57" i="24" s="1"/>
  <c r="E50" i="24"/>
  <c r="F50" i="24" s="1"/>
  <c r="B27" i="23"/>
  <c r="C40" i="7"/>
  <c r="C48" i="26"/>
  <c r="D48" i="26"/>
  <c r="E48" i="26"/>
  <c r="F48" i="26"/>
  <c r="G48" i="26"/>
  <c r="H48" i="26"/>
  <c r="I48" i="26"/>
  <c r="B49" i="26"/>
  <c r="B48" i="26"/>
  <c r="B97" i="23" l="1"/>
  <c r="D26" i="5"/>
  <c r="E24" i="24"/>
  <c r="C83" i="23" l="1"/>
  <c r="E30" i="24"/>
  <c r="C81" i="23"/>
  <c r="L30" i="24"/>
  <c r="B81" i="26" s="1"/>
  <c r="L24" i="24"/>
  <c r="B29" i="26" l="1"/>
  <c r="D67" i="26"/>
  <c r="C25" i="6"/>
  <c r="G30" i="24"/>
  <c r="G24" i="24"/>
  <c r="AA30" i="24" l="1"/>
  <c r="U30" i="24"/>
  <c r="T30" i="24"/>
  <c r="S30" i="24"/>
  <c r="Q30" i="24"/>
  <c r="P30" i="24"/>
  <c r="O30" i="24"/>
  <c r="M30" i="24"/>
  <c r="AA24" i="24"/>
  <c r="U24" i="24"/>
  <c r="T24" i="24"/>
  <c r="S24" i="24"/>
  <c r="Q24" i="24"/>
  <c r="P24" i="24"/>
  <c r="O24" i="24"/>
  <c r="M24" i="24"/>
  <c r="C81" i="26" l="1"/>
  <c r="C49" i="7"/>
  <c r="C48" i="7"/>
  <c r="AD33" i="5" l="1"/>
  <c r="B29" i="23" s="1"/>
  <c r="B79" i="23" l="1"/>
  <c r="B60" i="23"/>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C67" i="26"/>
  <c r="B46" i="26" l="1"/>
  <c r="C74" i="26"/>
  <c r="D58" i="26"/>
  <c r="C52" i="26"/>
  <c r="B80" i="26"/>
  <c r="B66" i="26"/>
  <c r="B68" i="26" s="1"/>
  <c r="B54" i="26"/>
  <c r="B55" i="26" l="1"/>
  <c r="B56" i="26" s="1"/>
  <c r="B69" i="26" s="1"/>
  <c r="B77" i="26" s="1"/>
  <c r="D74" i="26"/>
  <c r="D52" i="26"/>
  <c r="E58" i="26"/>
  <c r="D47" i="26"/>
  <c r="C76" i="26"/>
  <c r="B75" i="26"/>
  <c r="C59" i="26" l="1"/>
  <c r="B70" i="26"/>
  <c r="B71" i="26" s="1"/>
  <c r="B72" i="26" s="1"/>
  <c r="B82" i="26"/>
  <c r="E74" i="26"/>
  <c r="F58" i="26"/>
  <c r="E47" i="26"/>
  <c r="E52" i="26"/>
  <c r="D76" i="26"/>
  <c r="E67" i="26"/>
  <c r="C53" i="26"/>
  <c r="C80" i="26" l="1"/>
  <c r="D59" i="26"/>
  <c r="D80" i="26" s="1"/>
  <c r="E106" i="26"/>
  <c r="B73" i="26" s="1"/>
  <c r="C106" i="26"/>
  <c r="C55" i="26"/>
  <c r="B78" i="26"/>
  <c r="F67" i="26"/>
  <c r="F76" i="26" s="1"/>
  <c r="E76" i="26"/>
  <c r="F74" i="26"/>
  <c r="F47" i="26"/>
  <c r="F52" i="26"/>
  <c r="G58" i="26"/>
  <c r="B85" i="26" l="1"/>
  <c r="E59" i="26"/>
  <c r="F102" i="26"/>
  <c r="C49" i="26" s="1"/>
  <c r="H58" i="26"/>
  <c r="G52" i="26"/>
  <c r="G74" i="26"/>
  <c r="G47" i="26"/>
  <c r="G67" i="26"/>
  <c r="C82" i="26"/>
  <c r="C56" i="26"/>
  <c r="C69" i="26" s="1"/>
  <c r="D53" i="26"/>
  <c r="D106" i="26"/>
  <c r="E80" i="26" l="1"/>
  <c r="F59" i="26"/>
  <c r="G102" i="26"/>
  <c r="D49" i="26" s="1"/>
  <c r="F105" i="26"/>
  <c r="F106" i="26" s="1"/>
  <c r="C73" i="26" s="1"/>
  <c r="C85" i="26" s="1"/>
  <c r="H67" i="26"/>
  <c r="G76" i="26"/>
  <c r="C77" i="26"/>
  <c r="H74" i="26"/>
  <c r="H52" i="26"/>
  <c r="I58" i="26"/>
  <c r="H47" i="26"/>
  <c r="D55" i="26"/>
  <c r="E53" i="26" s="1"/>
  <c r="F80" i="26" l="1"/>
  <c r="H102" i="26"/>
  <c r="E49" i="26" s="1"/>
  <c r="G59" i="26"/>
  <c r="G80" i="26" s="1"/>
  <c r="E55" i="26"/>
  <c r="F53" i="26" s="1"/>
  <c r="I52" i="26"/>
  <c r="J58" i="26"/>
  <c r="I47" i="26"/>
  <c r="I74" i="26"/>
  <c r="D82" i="26"/>
  <c r="D56" i="26"/>
  <c r="D69" i="26" s="1"/>
  <c r="G105" i="26"/>
  <c r="H76" i="26"/>
  <c r="I67" i="26"/>
  <c r="H59" i="26" l="1"/>
  <c r="I102" i="26"/>
  <c r="F49" i="26" s="1"/>
  <c r="J48" i="26"/>
  <c r="D77" i="26"/>
  <c r="I76" i="26"/>
  <c r="J67" i="26"/>
  <c r="H105" i="26"/>
  <c r="H106" i="26" s="1"/>
  <c r="E73" i="26" s="1"/>
  <c r="E85" i="26" s="1"/>
  <c r="F55" i="26"/>
  <c r="G53" i="26" s="1"/>
  <c r="G106" i="26"/>
  <c r="D73" i="26" s="1"/>
  <c r="D85" i="26" s="1"/>
  <c r="J74" i="26"/>
  <c r="K58" i="26"/>
  <c r="J47" i="26"/>
  <c r="J52" i="26"/>
  <c r="E82" i="26"/>
  <c r="E56" i="26"/>
  <c r="E69" i="26" s="1"/>
  <c r="H80" i="26" l="1"/>
  <c r="I59" i="26"/>
  <c r="J102" i="26"/>
  <c r="G49" i="26" s="1"/>
  <c r="K48" i="26"/>
  <c r="K74" i="26"/>
  <c r="L58" i="26"/>
  <c r="K52" i="26"/>
  <c r="K47" i="26"/>
  <c r="G55" i="26"/>
  <c r="H53" i="26" s="1"/>
  <c r="E77" i="26"/>
  <c r="K67" i="26"/>
  <c r="J76" i="26"/>
  <c r="F82" i="26"/>
  <c r="F56" i="26"/>
  <c r="F69" i="26" s="1"/>
  <c r="I105" i="26"/>
  <c r="I106" i="26" s="1"/>
  <c r="F73" i="26" s="1"/>
  <c r="F85" i="26" s="1"/>
  <c r="I80" i="26" l="1"/>
  <c r="J59" i="26"/>
  <c r="K102" i="26"/>
  <c r="H49" i="26" s="1"/>
  <c r="L48" i="26"/>
  <c r="J105" i="26"/>
  <c r="J106" i="26" s="1"/>
  <c r="G73" i="26" s="1"/>
  <c r="G85" i="26" s="1"/>
  <c r="F77" i="26"/>
  <c r="H55" i="26"/>
  <c r="I53" i="26" s="1"/>
  <c r="L74" i="26"/>
  <c r="M58" i="26"/>
  <c r="L52" i="26"/>
  <c r="L47" i="26"/>
  <c r="L67" i="26"/>
  <c r="K76" i="26"/>
  <c r="G82" i="26"/>
  <c r="G56" i="26"/>
  <c r="G69" i="26" s="1"/>
  <c r="J80" i="26" l="1"/>
  <c r="K59" i="26"/>
  <c r="L102" i="26"/>
  <c r="I49" i="26" s="1"/>
  <c r="M48" i="26"/>
  <c r="I55" i="26"/>
  <c r="L76" i="26"/>
  <c r="M67" i="26"/>
  <c r="H82" i="26"/>
  <c r="H56" i="26"/>
  <c r="H69" i="26" s="1"/>
  <c r="G77" i="26"/>
  <c r="M74" i="26"/>
  <c r="M52" i="26"/>
  <c r="M47" i="26"/>
  <c r="N58" i="26"/>
  <c r="K105" i="26"/>
  <c r="K80" i="26" l="1"/>
  <c r="M102" i="26"/>
  <c r="J49" i="26" s="1"/>
  <c r="L59" i="26"/>
  <c r="N48" i="26"/>
  <c r="I82" i="26"/>
  <c r="I56" i="26"/>
  <c r="I69" i="26" s="1"/>
  <c r="N67" i="26"/>
  <c r="M76" i="26"/>
  <c r="L105" i="26"/>
  <c r="N74" i="26"/>
  <c r="N52" i="26"/>
  <c r="N47" i="26"/>
  <c r="O58" i="26"/>
  <c r="K106" i="26"/>
  <c r="H73" i="26" s="1"/>
  <c r="H85" i="26" s="1"/>
  <c r="H77" i="26"/>
  <c r="J53" i="26"/>
  <c r="L80" i="26" l="1"/>
  <c r="N102" i="26"/>
  <c r="K49" i="26" s="1"/>
  <c r="M59" i="26"/>
  <c r="O48" i="26"/>
  <c r="P58" i="26"/>
  <c r="O52" i="26"/>
  <c r="O74" i="26"/>
  <c r="O47" i="26"/>
  <c r="M105" i="26"/>
  <c r="M106" i="26" s="1"/>
  <c r="J73" i="26" s="1"/>
  <c r="J85" i="26" s="1"/>
  <c r="L106" i="26"/>
  <c r="I73" i="26" s="1"/>
  <c r="I85" i="26" s="1"/>
  <c r="I77" i="26"/>
  <c r="J55" i="26"/>
  <c r="N76" i="26"/>
  <c r="O67" i="26"/>
  <c r="M80" i="26" l="1"/>
  <c r="O102" i="26"/>
  <c r="L49" i="26" s="1"/>
  <c r="N59" i="26"/>
  <c r="P48" i="26"/>
  <c r="P67" i="26"/>
  <c r="O76" i="26"/>
  <c r="J82" i="26"/>
  <c r="J56" i="26"/>
  <c r="J69" i="26" s="1"/>
  <c r="K53" i="26"/>
  <c r="N105" i="26"/>
  <c r="N106" i="26" s="1"/>
  <c r="K73" i="26" s="1"/>
  <c r="K85" i="26" s="1"/>
  <c r="P74" i="26"/>
  <c r="Q58" i="26"/>
  <c r="P47" i="26"/>
  <c r="P52" i="26"/>
  <c r="N80" i="26" l="1"/>
  <c r="O59" i="26"/>
  <c r="P102" i="26"/>
  <c r="M49" i="26" s="1"/>
  <c r="Q48" i="26"/>
  <c r="Q47" i="26"/>
  <c r="Q74" i="26"/>
  <c r="R58" i="26"/>
  <c r="Q52" i="26"/>
  <c r="P76" i="26"/>
  <c r="Q67" i="26"/>
  <c r="O105" i="26"/>
  <c r="O106" i="26" s="1"/>
  <c r="L73" i="26" s="1"/>
  <c r="L85" i="26" s="1"/>
  <c r="K55" i="26"/>
  <c r="J77" i="26"/>
  <c r="O80" i="26" l="1"/>
  <c r="Q102" i="26"/>
  <c r="N49" i="26" s="1"/>
  <c r="P59" i="26"/>
  <c r="R48" i="26"/>
  <c r="K82" i="26"/>
  <c r="K56" i="26"/>
  <c r="K69" i="26" s="1"/>
  <c r="Q76" i="26"/>
  <c r="R67" i="26"/>
  <c r="L53" i="26"/>
  <c r="P105" i="26"/>
  <c r="R74" i="26"/>
  <c r="R47" i="26"/>
  <c r="R52" i="26"/>
  <c r="S58" i="26"/>
  <c r="P80" i="26" l="1"/>
  <c r="Q59" i="26"/>
  <c r="R102" i="26"/>
  <c r="O49" i="26" s="1"/>
  <c r="S48" i="26"/>
  <c r="S67" i="26"/>
  <c r="R76" i="26"/>
  <c r="S74" i="26"/>
  <c r="T58" i="26"/>
  <c r="S52" i="26"/>
  <c r="S47" i="26"/>
  <c r="L55" i="26"/>
  <c r="Q105" i="26"/>
  <c r="Q106" i="26" s="1"/>
  <c r="N73" i="26" s="1"/>
  <c r="N85" i="26" s="1"/>
  <c r="K77" i="26"/>
  <c r="P106" i="26"/>
  <c r="M73" i="26" s="1"/>
  <c r="M85" i="26" s="1"/>
  <c r="Q80" i="26" l="1"/>
  <c r="R59" i="26"/>
  <c r="S102" i="26"/>
  <c r="P49" i="26" s="1"/>
  <c r="T48" i="26"/>
  <c r="L56" i="26"/>
  <c r="L69" i="26" s="1"/>
  <c r="L82" i="26"/>
  <c r="T67" i="26"/>
  <c r="S76" i="26"/>
  <c r="T52" i="26"/>
  <c r="U58" i="26"/>
  <c r="T74" i="26"/>
  <c r="T47" i="26"/>
  <c r="R105" i="26"/>
  <c r="R106" i="26" s="1"/>
  <c r="O73" i="26" s="1"/>
  <c r="O85" i="26" s="1"/>
  <c r="M53" i="26"/>
  <c r="R80" i="26" l="1"/>
  <c r="T102" i="26"/>
  <c r="Q49" i="26" s="1"/>
  <c r="S59" i="26"/>
  <c r="U48" i="26"/>
  <c r="T76" i="26"/>
  <c r="U67" i="26"/>
  <c r="M55" i="26"/>
  <c r="N53" i="26" s="1"/>
  <c r="S105" i="26"/>
  <c r="S106" i="26" s="1"/>
  <c r="P73" i="26" s="1"/>
  <c r="P85" i="26" s="1"/>
  <c r="U74" i="26"/>
  <c r="V58" i="26"/>
  <c r="U47" i="26"/>
  <c r="U52" i="26"/>
  <c r="L77" i="26"/>
  <c r="S80" i="26" l="1"/>
  <c r="U102" i="26"/>
  <c r="R49" i="26" s="1"/>
  <c r="T59" i="26"/>
  <c r="V48" i="26"/>
  <c r="N55" i="26"/>
  <c r="O53" i="26" s="1"/>
  <c r="M82" i="26"/>
  <c r="M56" i="26"/>
  <c r="M69" i="26" s="1"/>
  <c r="V74" i="26"/>
  <c r="V47" i="26"/>
  <c r="W58" i="26"/>
  <c r="V52" i="26"/>
  <c r="T105" i="26"/>
  <c r="V67" i="26"/>
  <c r="U76" i="26"/>
  <c r="T80" i="26" l="1"/>
  <c r="U59" i="26"/>
  <c r="V102" i="26"/>
  <c r="S49" i="26" s="1"/>
  <c r="W48" i="26"/>
  <c r="V76" i="26"/>
  <c r="W67" i="26"/>
  <c r="U105" i="26"/>
  <c r="T106" i="26"/>
  <c r="Q73" i="26" s="1"/>
  <c r="Q85" i="26" s="1"/>
  <c r="N82" i="26"/>
  <c r="N56" i="26"/>
  <c r="N69" i="26" s="1"/>
  <c r="X58" i="26"/>
  <c r="W52" i="26"/>
  <c r="W74" i="26"/>
  <c r="W47" i="26"/>
  <c r="M77" i="26"/>
  <c r="O55" i="26"/>
  <c r="P53" i="26" s="1"/>
  <c r="U80" i="26" l="1"/>
  <c r="V59" i="26"/>
  <c r="W102" i="26"/>
  <c r="T49" i="26" s="1"/>
  <c r="X48" i="26"/>
  <c r="P55" i="26"/>
  <c r="N77" i="26"/>
  <c r="V105" i="26"/>
  <c r="V106" i="26" s="1"/>
  <c r="S73" i="26" s="1"/>
  <c r="S85" i="26" s="1"/>
  <c r="X74" i="26"/>
  <c r="X52" i="26"/>
  <c r="Y58" i="26"/>
  <c r="X47" i="26"/>
  <c r="O82" i="26"/>
  <c r="O56" i="26"/>
  <c r="O69" i="26" s="1"/>
  <c r="U106" i="26"/>
  <c r="R73" i="26" s="1"/>
  <c r="R85" i="26" s="1"/>
  <c r="X67" i="26"/>
  <c r="W76" i="26"/>
  <c r="V80" i="26" l="1"/>
  <c r="W59" i="26"/>
  <c r="X102" i="26"/>
  <c r="U49" i="26" s="1"/>
  <c r="Y48" i="26"/>
  <c r="X76" i="26"/>
  <c r="Y67" i="26"/>
  <c r="O77" i="26"/>
  <c r="P82" i="26"/>
  <c r="P56" i="26"/>
  <c r="P69" i="26" s="1"/>
  <c r="Y74" i="26"/>
  <c r="Y52" i="26"/>
  <c r="Z58" i="26"/>
  <c r="Y47" i="26"/>
  <c r="W105" i="26"/>
  <c r="W106" i="26" s="1"/>
  <c r="T73" i="26" s="1"/>
  <c r="T85" i="26" s="1"/>
  <c r="Q53" i="26"/>
  <c r="W80" i="26" l="1"/>
  <c r="Y102" i="26"/>
  <c r="V49" i="26" s="1"/>
  <c r="X59" i="26"/>
  <c r="Z48" i="26"/>
  <c r="X105" i="26"/>
  <c r="Y76" i="26"/>
  <c r="Z67" i="26"/>
  <c r="P77" i="26"/>
  <c r="Q55" i="26"/>
  <c r="Z74" i="26"/>
  <c r="AA58" i="26"/>
  <c r="Z47" i="26"/>
  <c r="Z52" i="26"/>
  <c r="X80" i="26" l="1"/>
  <c r="Y59" i="26"/>
  <c r="Z102" i="26"/>
  <c r="W49" i="26" s="1"/>
  <c r="AA48" i="26"/>
  <c r="Q82" i="26"/>
  <c r="Q56" i="26"/>
  <c r="Q69" i="26" s="1"/>
  <c r="AA67" i="26"/>
  <c r="Z76" i="26"/>
  <c r="AA74" i="26"/>
  <c r="AB58" i="26"/>
  <c r="AA52" i="26"/>
  <c r="AA47" i="26"/>
  <c r="Y105" i="26"/>
  <c r="Y106" i="26" s="1"/>
  <c r="V73" i="26" s="1"/>
  <c r="V85" i="26" s="1"/>
  <c r="X106" i="26"/>
  <c r="U73" i="26" s="1"/>
  <c r="U85" i="26" s="1"/>
  <c r="R53" i="26"/>
  <c r="Y80" i="26" l="1"/>
  <c r="Z59" i="26"/>
  <c r="AA102" i="26"/>
  <c r="X49" i="26" s="1"/>
  <c r="AB48" i="26"/>
  <c r="AB47" i="26"/>
  <c r="AB52" i="26"/>
  <c r="AB74" i="26"/>
  <c r="AC58" i="26"/>
  <c r="Z105" i="26"/>
  <c r="Z106" i="26" s="1"/>
  <c r="W73" i="26" s="1"/>
  <c r="W85" i="26" s="1"/>
  <c r="AB67" i="26"/>
  <c r="AA76" i="26"/>
  <c r="R55" i="26"/>
  <c r="Q77" i="26"/>
  <c r="Z80" i="26" l="1"/>
  <c r="AB102" i="26"/>
  <c r="Y49" i="26" s="1"/>
  <c r="AA59" i="26"/>
  <c r="AC48" i="26"/>
  <c r="R56" i="26"/>
  <c r="R69" i="26" s="1"/>
  <c r="R82" i="26"/>
  <c r="AB76" i="26"/>
  <c r="AC67" i="26"/>
  <c r="S53" i="26"/>
  <c r="AC74" i="26"/>
  <c r="AC52" i="26"/>
  <c r="AC47" i="26"/>
  <c r="AD58" i="26"/>
  <c r="AA105" i="26"/>
  <c r="AA80" i="26" l="1"/>
  <c r="AB59" i="26"/>
  <c r="AC102" i="26"/>
  <c r="Z49" i="26" s="1"/>
  <c r="AB105" i="26"/>
  <c r="AB106" i="26" s="1"/>
  <c r="Y73" i="26" s="1"/>
  <c r="Y85" i="26" s="1"/>
  <c r="AD74" i="26"/>
  <c r="AD52" i="26"/>
  <c r="AD47" i="26"/>
  <c r="AE58" i="26"/>
  <c r="S55" i="26"/>
  <c r="T53" i="26" s="1"/>
  <c r="AA106" i="26"/>
  <c r="X73" i="26" s="1"/>
  <c r="X85" i="26" s="1"/>
  <c r="R77" i="26"/>
  <c r="AD67" i="26"/>
  <c r="AC76" i="26"/>
  <c r="AD48" i="26" l="1"/>
  <c r="AB80" i="26"/>
  <c r="AC59" i="26"/>
  <c r="AD102" i="26"/>
  <c r="AA49" i="26" s="1"/>
  <c r="T55" i="26"/>
  <c r="AF58" i="26"/>
  <c r="AE52" i="26"/>
  <c r="AE74" i="26"/>
  <c r="AE47" i="26"/>
  <c r="AD76" i="26"/>
  <c r="AE67" i="26"/>
  <c r="S82" i="26"/>
  <c r="S56" i="26"/>
  <c r="S69" i="26" s="1"/>
  <c r="AC105" i="26"/>
  <c r="AE48" i="26" l="1"/>
  <c r="AC80" i="26"/>
  <c r="AE102" i="26"/>
  <c r="AB49" i="26" s="1"/>
  <c r="AD59" i="26"/>
  <c r="T82" i="26"/>
  <c r="T56" i="26"/>
  <c r="T69" i="26" s="1"/>
  <c r="S77" i="26"/>
  <c r="AF67" i="26"/>
  <c r="AE76" i="26"/>
  <c r="U53" i="26"/>
  <c r="AF74" i="26"/>
  <c r="AG58" i="26"/>
  <c r="AF52" i="26"/>
  <c r="AF47" i="26"/>
  <c r="AD105" i="26"/>
  <c r="AD106" i="26" s="1"/>
  <c r="AA73" i="26" s="1"/>
  <c r="AA85" i="26" s="1"/>
  <c r="AC106" i="26"/>
  <c r="Z73" i="26" s="1"/>
  <c r="Z85" i="26" s="1"/>
  <c r="AG48" i="26" l="1"/>
  <c r="AF48" i="26"/>
  <c r="AD80" i="26"/>
  <c r="AF102" i="26"/>
  <c r="AC49" i="26" s="1"/>
  <c r="AE59" i="26"/>
  <c r="AF76" i="26"/>
  <c r="AG67" i="26"/>
  <c r="T77" i="26"/>
  <c r="AE105" i="26"/>
  <c r="AG74" i="26"/>
  <c r="AG47" i="26"/>
  <c r="AG52" i="26"/>
  <c r="U55" i="26"/>
  <c r="AE80" i="26" l="1"/>
  <c r="AF59" i="26"/>
  <c r="AG102" i="26"/>
  <c r="U82" i="26"/>
  <c r="U56" i="26"/>
  <c r="U69" i="26" s="1"/>
  <c r="AG76" i="26"/>
  <c r="AF105" i="26"/>
  <c r="V53" i="26"/>
  <c r="AE106" i="26"/>
  <c r="AB73" i="26" s="1"/>
  <c r="AB85" i="26" s="1"/>
  <c r="AD49" i="26" l="1"/>
  <c r="AH102" i="26"/>
  <c r="AF80" i="26"/>
  <c r="AG59" i="26"/>
  <c r="V55" i="26"/>
  <c r="AG105" i="26"/>
  <c r="U77" i="26"/>
  <c r="AF106" i="26"/>
  <c r="AC73" i="26" s="1"/>
  <c r="AC85" i="26" s="1"/>
  <c r="AI102" i="26" l="1"/>
  <c r="AE49" i="26"/>
  <c r="AG106" i="26"/>
  <c r="AD73" i="26" s="1"/>
  <c r="AD85" i="26" s="1"/>
  <c r="AH105" i="26"/>
  <c r="AG80" i="26"/>
  <c r="V82" i="26"/>
  <c r="V56" i="26"/>
  <c r="V69" i="26" s="1"/>
  <c r="W53" i="26"/>
  <c r="AI105" i="26" l="1"/>
  <c r="AJ105" i="26" s="1"/>
  <c r="AJ106" i="26" s="1"/>
  <c r="AG73" i="26" s="1"/>
  <c r="AH106" i="26"/>
  <c r="AE73" i="26" s="1"/>
  <c r="AE85" i="26" s="1"/>
  <c r="AJ102" i="26"/>
  <c r="AG49" i="26" s="1"/>
  <c r="AF49" i="26"/>
  <c r="W55" i="26"/>
  <c r="V77" i="26"/>
  <c r="AI106" i="26" l="1"/>
  <c r="AF73" i="26" s="1"/>
  <c r="AF85" i="26" s="1"/>
  <c r="AG85" i="26"/>
  <c r="W82" i="26"/>
  <c r="W56" i="26"/>
  <c r="W69" i="26" s="1"/>
  <c r="X53" i="26"/>
  <c r="X55" i="26" l="1"/>
  <c r="Y53" i="26" s="1"/>
  <c r="W77" i="26"/>
  <c r="Y55" i="26" l="1"/>
  <c r="X82" i="26"/>
  <c r="X56" i="26"/>
  <c r="X69" i="26" s="1"/>
  <c r="Y82" i="26" l="1"/>
  <c r="Y56" i="26"/>
  <c r="Y69" i="26" s="1"/>
  <c r="X77" i="26"/>
  <c r="Z53" i="26"/>
  <c r="Y77" i="26" l="1"/>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0" i="26" l="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68" i="26" l="1"/>
  <c r="F75" i="26" s="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F70" i="26" l="1"/>
  <c r="F71" i="26" s="1"/>
  <c r="F72" i="26" s="1"/>
  <c r="C71" i="26"/>
  <c r="B30" i="23"/>
  <c r="B82" i="23"/>
  <c r="A14" i="12"/>
  <c r="C72" i="26" l="1"/>
  <c r="C78" i="26"/>
  <c r="B72" i="23"/>
  <c r="B43" i="23"/>
  <c r="B68" i="23"/>
  <c r="B55" i="23"/>
  <c r="B64" i="23"/>
  <c r="B47" i="23"/>
  <c r="B34" i="23"/>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C83" i="26" l="1"/>
  <c r="F83" i="26"/>
  <c r="F86" i="26" s="1"/>
  <c r="B88" i="26"/>
  <c r="B84" i="26"/>
  <c r="B89" i="26" s="1"/>
  <c r="B87" i="26"/>
  <c r="B90" i="26" s="1"/>
  <c r="D83" i="26"/>
  <c r="D86" i="26" s="1"/>
  <c r="E83" i="26" l="1"/>
  <c r="E86" i="26" s="1"/>
  <c r="C86" i="26"/>
  <c r="C84" i="26"/>
  <c r="C89" i="26" s="1"/>
  <c r="D88" i="26"/>
  <c r="D84" i="26"/>
  <c r="H83" i="26"/>
  <c r="H86" i="26" s="1"/>
  <c r="C88" i="26"/>
  <c r="F84" i="26" l="1"/>
  <c r="F88" i="26"/>
  <c r="E88" i="26"/>
  <c r="E84" i="26"/>
  <c r="D89" i="26"/>
  <c r="G83" i="26"/>
  <c r="C87" i="26"/>
  <c r="C90" i="26" s="1"/>
  <c r="D87" i="26"/>
  <c r="F87" i="26"/>
  <c r="E87" i="26"/>
  <c r="F89" i="26" l="1"/>
  <c r="D90" i="26"/>
  <c r="E89" i="26"/>
  <c r="F90" i="26"/>
  <c r="E90" i="26"/>
  <c r="I83" i="26"/>
  <c r="I86" i="26" s="1"/>
  <c r="G86" i="26"/>
  <c r="H84" i="26"/>
  <c r="H88" i="26"/>
  <c r="G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N79" i="26"/>
  <c r="L89" i="26" l="1"/>
  <c r="K89" i="26"/>
  <c r="N83" i="26"/>
  <c r="N86" i="26" s="1"/>
  <c r="O79" i="26"/>
  <c r="M83" i="26"/>
  <c r="K87" i="26"/>
  <c r="L87" i="26"/>
  <c r="J87" i="26"/>
  <c r="J90" i="26" s="1"/>
  <c r="K90" i="26" l="1"/>
  <c r="O83" i="26"/>
  <c r="O86" i="26" s="1"/>
  <c r="P79" i="26"/>
  <c r="L90" i="26"/>
  <c r="M86" i="26"/>
  <c r="M88" i="26"/>
  <c r="N88" i="26"/>
  <c r="M84" i="26"/>
  <c r="M89" i="26" s="1"/>
  <c r="G28" i="26" s="1"/>
  <c r="N84" i="26"/>
  <c r="N89" i="26" l="1"/>
  <c r="O84" i="26"/>
  <c r="O89" i="26" s="1"/>
  <c r="O88" i="26"/>
  <c r="P83" i="26"/>
  <c r="Q79" i="26"/>
  <c r="O87" i="26"/>
  <c r="N87" i="26"/>
  <c r="M87" i="26"/>
  <c r="M90" i="26" l="1"/>
  <c r="G29" i="26" s="1"/>
  <c r="G30" i="26"/>
  <c r="N90" i="26"/>
  <c r="O90" i="26"/>
  <c r="Q83" i="26"/>
  <c r="Q88" i="26" s="1"/>
  <c r="R79" i="26"/>
  <c r="P86" i="26"/>
  <c r="P87" i="26" s="1"/>
  <c r="P90" i="26" s="1"/>
  <c r="P88" i="26"/>
  <c r="P84" i="26"/>
  <c r="P89" i="26" s="1"/>
  <c r="R83" i="26" l="1"/>
  <c r="S79" i="26"/>
  <c r="Q86" i="26"/>
  <c r="Q87" i="26" s="1"/>
  <c r="Q90" i="26" s="1"/>
  <c r="Q84" i="26"/>
  <c r="Q89" i="26" s="1"/>
  <c r="S83" i="26" l="1"/>
  <c r="T79" i="26"/>
  <c r="R86" i="26"/>
  <c r="R87" i="26" s="1"/>
  <c r="R90" i="26" s="1"/>
  <c r="R88" i="26"/>
  <c r="R84" i="26"/>
  <c r="R89" i="26" s="1"/>
  <c r="T83" i="26" l="1"/>
  <c r="U79" i="26"/>
  <c r="S86" i="26"/>
  <c r="S87" i="26" s="1"/>
  <c r="S90" i="26" s="1"/>
  <c r="S84" i="26"/>
  <c r="S89" i="26" s="1"/>
  <c r="S88"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4" i="26"/>
  <c r="W89" i="26" s="1"/>
  <c r="W88" i="26"/>
  <c r="Y83" i="26" l="1"/>
  <c r="Z79" i="26"/>
  <c r="X86" i="26"/>
  <c r="X87" i="26" s="1"/>
  <c r="X90" i="26" s="1"/>
  <c r="X84" i="26"/>
  <c r="X89" i="26" s="1"/>
  <c r="X88" i="26"/>
  <c r="Z83" i="26" l="1"/>
  <c r="AA79" i="26"/>
  <c r="Y86" i="26"/>
  <c r="Y87" i="26" s="1"/>
  <c r="Y90" i="26" s="1"/>
  <c r="Y88" i="26"/>
  <c r="Y84" i="26"/>
  <c r="Y89" i="26" s="1"/>
  <c r="AA83" i="26" l="1"/>
  <c r="AB79" i="26"/>
  <c r="Z86" i="26"/>
  <c r="Z87" i="26" s="1"/>
  <c r="Z90" i="26" s="1"/>
  <c r="Z84" i="26"/>
  <c r="Z89" i="26" s="1"/>
  <c r="Z88" i="26"/>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4" i="26"/>
  <c r="AC89" i="26" s="1"/>
  <c r="AC88" i="26"/>
  <c r="AE83" i="26" l="1"/>
  <c r="AF79" i="26"/>
  <c r="AD86" i="26"/>
  <c r="AD87" i="26" s="1"/>
  <c r="AD90" i="26" s="1"/>
  <c r="AD88" i="26"/>
  <c r="AD84" i="26"/>
  <c r="AD89" i="26" s="1"/>
  <c r="AF83" i="26" l="1"/>
  <c r="AG79" i="26"/>
  <c r="AG83" i="26" s="1"/>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<sst xmlns="http://schemas.openxmlformats.org/spreadsheetml/2006/main" count="1015" uniqueCount="581">
  <si>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</si>
  <si>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</si>
  <si>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</si>
  <si>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</si>
  <si>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</si>
  <si>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</si>
  <si>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</si>
  <si>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</si>
  <si>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</si>
  <si>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</si>
  <si>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</si>
  <si>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</si>
  <si>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</si>
  <si>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</si>
  <si>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</si>
  <si>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</si>
  <si>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</si>
  <si>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</si>
  <si>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</si>
  <si>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</si>
  <si>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</si>
  <si>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</si>
  <si>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</si>
  <si>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</si>
  <si>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</si>
  <si>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</si>
  <si>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</si>
  <si>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</si>
  <si>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</si>
  <si>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</si>
  <si>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</si>
  <si>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</si>
  <si>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</si>
  <si>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</si>
  <si>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</si>
  <si>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</si>
  <si>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</si>
  <si>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</si>
  <si>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</si>
  <si>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</si>
  <si>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</si>
  <si>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</si>
  <si>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</si>
  <si>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</si>
  <si>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</si>
  <si>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</si>
  <si>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</si>
  <si>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</si>
  <si>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</si>
  <si>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</si>
  <si>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</si>
  <si>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</si>
  <si>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</si>
  <si>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</si>
  <si>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</si>
  <si>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</si>
  <si>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</si>
  <si>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</si>
  <si>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</si>
  <si>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</si>
  <si>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</si>
  <si>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</si>
  <si>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</si>
  <si>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</si>
  <si>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</si>
  <si>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</si>
  <si>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</si>
  <si>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</si>
  <si>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</si>
  <si>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</si>
  <si>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</si>
  <si>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</si>
  <si>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</si>
  <si>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</si>
  <si>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</si>
  <si>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</si>
  <si>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</si>
  <si>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</si>
  <si>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</si>
  <si>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</si>
  <si>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</si>
  <si>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</si>
  <si>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</si>
  <si>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</si>
  <si>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</si>
  <si>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</si>
  <si>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</si>
  <si>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</si>
  <si>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</si>
  <si>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</si>
  <si>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</si>
  <si>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</si>
  <si>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</si>
  <si>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</si>
  <si>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</si>
  <si>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</si>
  <si>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</si>
  <si>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</si>
  <si>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</si>
  <si>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</si>
  <si>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</si>
  <si>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</si>
  <si>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</si>
  <si>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</si>
  <si>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</si>
  <si>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</si>
  <si>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</si>
  <si>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</si>
  <si>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</si>
  <si>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</si>
  <si>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</si>
  <si>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</si>
  <si>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</si>
  <si>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</si>
  <si>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</si>
  <si>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</si>
  <si>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</si>
  <si>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</si>
  <si>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</si>
  <si>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</si>
  <si>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</si>
  <si>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</si>
  <si>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</si>
  <si>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</si>
  <si>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</si>
  <si>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</si>
  <si>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</si>
  <si>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</si>
  <si>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</si>
  <si>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</si>
  <si>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</si>
  <si>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</si>
  <si>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</si>
  <si>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</si>
  <si>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</si>
  <si>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</si>
  <si>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</si>
  <si>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</si>
  <si>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</si>
  <si>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</si>
  <si>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</si>
  <si>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</si>
  <si>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</si>
  <si>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</si>
  <si>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</si>
  <si>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</si>
  <si>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</si>
  <si>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</si>
  <si>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</si>
  <si>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</si>
  <si>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</si>
  <si>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</si>
  <si>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</si>
  <si>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</si>
  <si>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</si>
  <si>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</si>
  <si>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</si>
  <si>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</si>
  <si>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</si>
  <si>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</si>
  <si>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</si>
  <si>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</si>
  <si>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</si>
  <si>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</si>
  <si>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</si>
  <si>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</si>
  <si>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</si>
  <si>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</si>
  <si>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</si>
  <si>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</si>
  <si>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</si>
  <si>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</si>
  <si>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</si>
  <si>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</si>
  <si>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</si>
  <si>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</si>
  <si>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</si>
  <si>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</si>
  <si>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</si>
  <si>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</si>
  <si>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</si>
  <si>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</si>
  <si>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</si>
  <si>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</si>
  <si>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</si>
  <si>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</si>
  <si>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</si>
  <si>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</si>
  <si>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</si>
  <si>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</si>
  <si>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</si>
  <si>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</si>
  <si>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</si>
  <si>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</si>
  <si>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</si>
  <si>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</si>
  <si>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</si>
  <si>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</si>
  <si>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</si>
  <si>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</si>
  <si>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</si>
  <si>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</si>
  <si>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</si>
  <si>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</si>
  <si>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</si>
  <si>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</si>
  <si>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</si>
  <si>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</si>
  <si>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</si>
  <si>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</si>
  <si>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</si>
  <si>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</si>
  <si>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</si>
  <si>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</si>
  <si>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</si>
  <si>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</si>
  <si>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</si>
  <si>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</si>
  <si>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</si>
  <si>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</si>
  <si>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</si>
  <si>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</si>
  <si>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</si>
  <si>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</si>
  <si>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</si>
  <si>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</si>
  <si>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</si>
  <si>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</si>
  <si>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</si>
  <si>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</si>
  <si>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</si>
  <si>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</si>
  <si>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</si>
  <si>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</si>
  <si>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</si>
  <si>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</si>
  <si>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</si>
  <si>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</si>
  <si>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</si>
  <si>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</si>
  <si>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</si>
  <si>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</si>
  <si>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</si>
  <si>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</si>
  <si>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</si>
  <si>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</si>
  <si>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</si>
  <si>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</si>
  <si>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</si>
  <si>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</si>
  <si>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</si>
  <si>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</si>
  <si>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</si>
  <si>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</si>
  <si>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</si>
  <si>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</si>
  <si>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</si>
  <si>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</si>
  <si>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</si>
  <si>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</si>
  <si>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</si>
  <si>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</si>
  <si>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</si>
  <si>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</si>
  <si>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</si>
  <si>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</si>
  <si>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</si>
  <si>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</si>
  <si>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</si>
  <si>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</si>
  <si>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</si>
  <si>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</si>
  <si>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</si>
  <si>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</si>
  <si>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</si>
  <si>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</si>
  <si>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</si>
  <si>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</si>
  <si>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</si>
  <si>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</si>
  <si>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</si>
  <si>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</si>
  <si>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</si>
  <si>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</si>
  <si>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</si>
  <si>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</si>
  <si>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</si>
  <si>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</si>
  <si>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</si>
  <si>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</si>
  <si>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</si>
  <si>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</si>
  <si>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</si>
  <si>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</si>
  <si>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</si>
  <si>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</si>
  <si>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</si>
  <si>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</si>
  <si>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</si>
  <si>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</si>
  <si>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</si>
  <si>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</si>
  <si>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</si>
  <si>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</si>
  <si>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</si>
  <si>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</si>
  <si>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</si>
  <si>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</si>
  <si>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</si>
  <si>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</si>
  <si>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</si>
  <si>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</si>
  <si>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</si>
  <si>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</si>
  <si>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</si>
  <si>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</si>
  <si>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</si>
  <si>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</si>
  <si>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</si>
  <si>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</si>
  <si>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</si>
  <si>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</si>
  <si>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</si>
  <si>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</si>
  <si>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</si>
  <si>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</si>
  <si>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</si>
  <si>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</si>
  <si>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</si>
  <si>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</si>
  <si>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</si>
  <si>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</si>
  <si>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</si>
  <si>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</si>
  <si>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</si>
  <si>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</si>
  <si>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</si>
  <si>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</si>
  <si>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</si>
  <si>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</si>
  <si>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</si>
  <si>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</si>
  <si>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</si>
  <si>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</si>
  <si>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</si>
  <si>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</si>
  <si>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</si>
  <si>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</si>
  <si>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</si>
  <si>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</si>
  <si>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</si>
  <si>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</si>
  <si>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</si>
  <si>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</si>
  <si>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</si>
  <si>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</si>
  <si>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</si>
  <si>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</si>
  <si>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</si>
  <si>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</si>
  <si>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</si>
  <si>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</si>
  <si>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</si>
  <si>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</si>
  <si>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</si>
  <si>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</si>
  <si>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</si>
  <si>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</si>
  <si>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</si>
  <si>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</si>
  <si>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</si>
  <si>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</si>
  <si>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</si>
  <si>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</si>
  <si>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</si>
  <si>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</si>
  <si>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</si>
  <si>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</si>
  <si>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</si>
  <si>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</si>
  <si>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</si>
  <si>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</si>
  <si>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</si>
  <si>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</si>
  <si>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</si>
  <si>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</si>
  <si>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</si>
  <si>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</si>
  <si>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</si>
  <si>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</si>
  <si>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</si>
  <si>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</si>
  <si>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</si>
  <si>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</si>
  <si>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</si>
  <si>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</si>
  <si>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</si>
  <si>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</si>
  <si>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</si>
  <si>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</si>
  <si>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</si>
  <si>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</si>
  <si>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</si>
  <si>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</si>
  <si>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</si>
  <si>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</si>
  <si>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</si>
  <si>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</si>
  <si>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</si>
  <si>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</si>
  <si>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</si>
  <si>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</si>
  <si>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</si>
  <si>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</si>
  <si>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</si>
  <si>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</si>
  <si>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</si>
  <si>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</si>
  <si>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</si>
  <si>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</si>
  <si>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</si>
  <si>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</si>
  <si>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</si>
  <si>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</si>
  <si>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</si>
  <si>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</si>
  <si>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</si>
  <si>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</si>
  <si>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</si>
  <si>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</si>
  <si>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</si>
  <si>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</si>
  <si>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</si>
  <si>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</si>
  <si>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</si>
  <si>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</si>
  <si>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</si>
  <si>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</si>
  <si>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</si>
  <si>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</si>
  <si>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</si>
  <si>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</si>
  <si>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</si>
  <si>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</si>
  <si>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</si>
  <si>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</si>
  <si>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</si>
  <si>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</si>
  <si>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</si>
  <si>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</si>
  <si>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</si>
  <si>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</si>
  <si>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</si>
  <si>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</si>
  <si>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</si>
  <si>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</si>
  <si>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</si>
  <si>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</si>
  <si>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</si>
  <si>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</si>
  <si>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</si>
  <si>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</si>
  <si>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</si>
  <si>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</si>
  <si>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</si>
  <si>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</si>
  <si>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</si>
  <si>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</si>
  <si>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</si>
  <si>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</si>
  <si>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</si>
  <si>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</si>
  <si>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</si>
  <si>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</si>
  <si>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</si>
  <si>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</si>
  <si>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</si>
  <si>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</si>
  <si>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</si>
  <si>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</si>
  <si>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</si>
  <si>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</si>
  <si>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</si>
  <si>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</si>
  <si>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</si>
  <si>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</si>
  <si>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</si>
  <si>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</si>
  <si>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</si>
  <si>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</si>
  <si>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</si>
  <si>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</si>
  <si>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</si>
  <si>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</si>
  <si>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</si>
  <si>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</si>
  <si>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</si>
  <si>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</si>
  <si>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</si>
  <si>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</si>
  <si>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</si>
  <si>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</si>
  <si>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</si>
  <si>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</si>
  <si>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</si>
  <si>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</si>
  <si>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</si>
  <si>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</si>
  <si>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</si>
  <si>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</si>
  <si>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</si>
  <si>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</si>
  <si>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</si>
  <si>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</si>
  <si>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</si>
  <si>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</si>
  <si>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</si>
  <si>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</si>
  <si>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</si>
  <si>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</si>
  <si>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</si>
  <si>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</si>
  <si>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</si>
  <si>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</si>
  <si>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</si>
  <si>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</si>
  <si>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</si>
  <si>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</si>
  <si>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</si>
  <si>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</si>
  <si>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</si>
  <si>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</si>
  <si>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</si>
  <si>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</si>
  <si>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</si>
  <si>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</si>
  <si>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</si>
  <si>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</si>
  <si>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</si>
  <si>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</si>
  <si>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</si>
  <si>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</si>
  <si>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</si>
  <si>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</si>
  <si>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</si>
  <si>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</si>
  <si>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</si>
  <si>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</si>
  <si>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</si>
  <si>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</si>
  <si>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</si>
  <si>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</si>
  <si>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</si>
  <si>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</si>
  <si>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Возможно реализовать в установленный срок</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</si>
  <si>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</si>
  <si>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</si>
  <si>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</si>
  <si>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</si>
  <si>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</si>
  <si>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</si>
  <si>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</si>
  <si>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2025 год</t>
  </si>
  <si>
    <t>2026 год</t>
  </si>
  <si>
    <t>2027 год</t>
  </si>
  <si>
    <t>2028 год</t>
  </si>
  <si>
    <t>П</t>
  </si>
  <si>
    <t>На основании проекта-аналога</t>
  </si>
  <si>
    <t>Сметная стоимость проекта в ценах 2026 года с НДС, млн рублей</t>
  </si>
  <si>
    <t>Черняховский городской округ</t>
  </si>
  <si>
    <t>N_181-32</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</si>
  <si>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</si>
  <si>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</si>
  <si>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</si>
  <si>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О-32 Черняховск-2 - 7,98 МВт  21.12.2022</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</si>
  <si>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</si>
  <si>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Год раскрытия информации: 2025 год</t>
  </si>
  <si>
    <t xml:space="preserve"> по состоянию на 01.01.2025</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</si>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</sst>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67">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3" fillId="0" borderId="42" xfId="67" applyNumberFormat="1" applyFont="1" applyFill="1" applyBorder="1" applyAlignment="1">
      <alignment vertical="center"/>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174" fontId="32" fillId="0" borderId="1" xfId="2" applyNumberFormat="1" applyFont="1" applyBorder="1" applyAlignment="1">
      <alignment horizontal="center" vertical="center"/>
    </xf>
    <xf numFmtId="10" fontId="78" fillId="26" borderId="1" xfId="62" applyNumberFormat="1" applyFont="1" applyFill="1" applyBorder="1"/>
    <xf numFmtId="10" fontId="78" fillId="27" borderId="1" xfId="62" applyNumberFormat="1" applyFont="1" applyFill="1" applyBorder="1"/>
    <xf numFmtId="3" fontId="3" fillId="28" borderId="1" xfId="67" applyNumberFormat="1" applyFont="1" applyFill="1" applyBorder="1" applyAlignment="1">
      <alignment horizontal="right" vertical="center"/>
    </xf>
    <xf numFmtId="167" fontId="63" fillId="28" borderId="1" xfId="67" applyNumberFormat="1" applyFont="1" applyFill="1" applyBorder="1" applyAlignment="1">
      <alignment horizontal="right" vertical="center"/>
    </xf>
    <xf numFmtId="2" fontId="4" fillId="0" borderId="0" xfId="2" applyNumberFormat="1" applyFont="1" applyFill="1"/>
    <xf numFmtId="0" fontId="29" fillId="0" borderId="46" xfId="1" applyFont="1" applyBorder="1" applyAlignment="1">
      <alignment horizontal="center" vertical="center" wrapText="1"/>
    </xf>
    <xf numFmtId="0" fontId="32" fillId="0" borderId="49" xfId="2" applyFont="1" applyFill="1" applyBorder="1" applyAlignment="1">
      <alignment horizontal="center" vertical="center" wrapText="1"/>
    </xf>
    <xf numFmtId="0" fontId="4" fillId="0" borderId="49" xfId="2" applyFont="1" applyFill="1" applyBorder="1" applyAlignment="1">
      <alignment horizontal="center" vertical="center" wrapText="1"/>
    </xf>
    <xf numFmtId="0" fontId="32" fillId="0" borderId="46" xfId="2" applyFont="1" applyFill="1" applyBorder="1" applyAlignment="1">
      <alignment horizontal="center" vertical="center" textRotation="90" wrapText="1"/>
    </xf>
    <xf numFmtId="174" fontId="32" fillId="0" borderId="46" xfId="2" applyNumberFormat="1" applyFont="1" applyFill="1" applyBorder="1" applyAlignment="1">
      <alignment horizontal="center" vertical="center" wrapText="1"/>
    </xf>
    <xf numFmtId="174" fontId="29" fillId="0" borderId="46" xfId="2" applyNumberFormat="1" applyFont="1" applyFill="1" applyBorder="1" applyAlignment="1">
      <alignment horizontal="center" vertical="center" wrapText="1"/>
    </xf>
    <xf numFmtId="0" fontId="32" fillId="0" borderId="46"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42"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0" fontId="35" fillId="0" borderId="0" xfId="1" applyFont="1" applyAlignment="1">
      <alignment horizontal="center" vertical="center"/>
    </xf>
    <xf numFmtId="0" fontId="5" fillId="0" borderId="0" xfId="1" applyFont="1" applyFill="1" applyBorder="1" applyAlignment="1">
      <alignment horizontal="center" vertical="center"/>
    </xf>
    <xf numFmtId="0" fontId="32" fillId="0" borderId="1" xfId="1" applyFont="1" applyBorder="1" applyAlignment="1">
      <alignment horizontal="center" vertical="center" wrapText="1"/>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32" fillId="0" borderId="6"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Alignment="1">
      <alignment horizontal="center"/>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59" fillId="0" borderId="0" xfId="1" applyNumberFormat="1" applyFont="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0" fontId="38" fillId="0" borderId="0" xfId="67" applyFont="1" applyFill="1" applyAlignment="1">
      <alignment horizontal="left" vertical="center" wrapText="1"/>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47" xfId="2" applyFont="1" applyFill="1" applyBorder="1" applyAlignment="1">
      <alignment horizontal="center" vertical="center" wrapText="1"/>
    </xf>
    <xf numFmtId="0" fontId="32" fillId="0" borderId="48"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2" fillId="0" borderId="47" xfId="52" applyFont="1" applyFill="1" applyBorder="1" applyAlignment="1">
      <alignment horizontal="center" vertical="center"/>
    </xf>
    <xf numFmtId="0" fontId="32" fillId="0" borderId="50" xfId="52" applyFont="1" applyFill="1" applyBorder="1" applyAlignment="1">
      <alignment horizontal="center" vertical="center"/>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6" xfId="2" applyFont="1" applyFill="1" applyBorder="1" applyAlignment="1">
      <alignment horizontal="center" vertical="center" wrapText="1"/>
    </xf>
    <xf numFmtId="0" fontId="32" fillId="0" borderId="46" xfId="2" applyFont="1" applyBorder="1" applyAlignment="1">
      <alignment horizontal="center" vertical="center"/>
    </xf>
    <xf numFmtId="0" fontId="29" fillId="0" borderId="49"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41" fillId="0" borderId="0" xfId="1" applyFont="1" applyAlignment="1">
      <alignment horizontal="center" vertical="center"/>
    </xf>
    <xf numFmtId="0" fontId="31" fillId="0" borderId="20" xfId="49" applyFont="1" applyFill="1" applyBorder="1" applyAlignment="1">
      <alignment horizont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 xfId="49" applyFont="1" applyFill="1" applyBorder="1" applyAlignment="1" applyProtection="1">
      <alignment horizontal="center" vertical="center" textRotation="90" wrapText="1"/>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5" fillId="0" borderId="0" xfId="2" applyFont="1" applyFill="1" applyAlignment="1">
      <alignment horizontal="center"/>
    </xf>
    <xf numFmtId="0" fontId="32" fillId="0" borderId="46" xfId="52"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-1184614.244891312</c:v>
                </c:pt>
                <c:pt idx="1">
                  <c:v>-32453558.885035273</c:v>
                </c:pt>
                <c:pt idx="2">
                  <c:v>0</c:v>
                </c:pt>
                <c:pt idx="3">
                  <c:v>-310473.6280380832</c:v>
                </c:pt>
                <c:pt idx="4">
                  <c:v>-285110.67664888588</c:v>
                </c:pt>
                <c:pt idx="5">
                  <c:v>-261819.65422588051</c:v>
                </c:pt>
                <c:pt idx="6">
                  <c:v>-240431.30248460823</c:v>
                </c:pt>
                <c:pt idx="7">
                  <c:v>-220790.19004651575</c:v>
                </c:pt>
                <c:pt idx="8">
                  <c:v>-202753.58290294692</c:v>
                </c:pt>
                <c:pt idx="9">
                  <c:v>-186190.4071522445</c:v>
                </c:pt>
                <c:pt idx="10">
                  <c:v>-170980.2964720614</c:v>
                </c:pt>
                <c:pt idx="11">
                  <c:v>-157012.71740476778</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-1184614.244891312</c:v>
                </c:pt>
                <c:pt idx="1">
                  <c:v>-33638173.129926585</c:v>
                </c:pt>
                <c:pt idx="2">
                  <c:v>-33638173.129926585</c:v>
                </c:pt>
                <c:pt idx="3">
                  <c:v>-33948646.757964671</c:v>
                </c:pt>
                <c:pt idx="4">
                  <c:v>-34233757.434613556</c:v>
                </c:pt>
                <c:pt idx="5">
                  <c:v>-34495577.088839434</c:v>
                </c:pt>
                <c:pt idx="6">
                  <c:v>-34736008.391324043</c:v>
                </c:pt>
                <c:pt idx="7">
                  <c:v>-34956798.581370562</c:v>
                </c:pt>
                <c:pt idx="8">
                  <c:v>-35159552.164273508</c:v>
                </c:pt>
                <c:pt idx="9">
                  <c:v>-35345742.571425751</c:v>
                </c:pt>
                <c:pt idx="10">
                  <c:v>-35516722.867897809</c:v>
                </c:pt>
                <c:pt idx="11">
                  <c:v>-35673735.585302576</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1" zoomScale="80" zoomScaleSheetLayoutView="80" workbookViewId="0">
      <selection activeCell="C23" sqref="C23"/>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customWidth="1"/>
    <col min="5" max="5" width="14.42578125" style="293"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07" customFormat="1" ht="18.75" customHeight="1" x14ac:dyDescent="0.2">
      <c r="C1" s="276" t="s">
        <v>66</v>
      </c>
    </row>
    <row r="2" spans="1:22" s="107" customFormat="1" ht="18.75" customHeight="1" x14ac:dyDescent="0.3">
      <c r="C2" s="277" t="s">
        <v>8</v>
      </c>
    </row>
    <row r="3" spans="1:22" s="107" customFormat="1" ht="18.75" x14ac:dyDescent="0.3">
      <c r="A3" s="278"/>
      <c r="C3" s="277" t="s">
        <v>65</v>
      </c>
    </row>
    <row r="4" spans="1:22" s="107" customFormat="1" ht="18.75" x14ac:dyDescent="0.3">
      <c r="A4" s="278"/>
      <c r="H4" s="277"/>
    </row>
    <row r="5" spans="1:22" s="107" customFormat="1" ht="15.75" x14ac:dyDescent="0.25">
      <c r="A5" s="337" t="s">
        <v>576</v>
      </c>
      <c r="B5" s="337"/>
      <c r="C5" s="337"/>
      <c r="D5" s="85"/>
      <c r="E5" s="85"/>
      <c r="F5" s="85"/>
      <c r="G5" s="85"/>
      <c r="H5" s="85"/>
      <c r="I5" s="85"/>
      <c r="J5" s="85"/>
    </row>
    <row r="6" spans="1:22" s="107" customFormat="1" ht="18.75" x14ac:dyDescent="0.3">
      <c r="A6" s="278"/>
      <c r="H6" s="277"/>
    </row>
    <row r="7" spans="1:22" s="107" customFormat="1" ht="18.75" x14ac:dyDescent="0.2">
      <c r="A7" s="341" t="s">
        <v>7</v>
      </c>
      <c r="B7" s="341"/>
      <c r="C7" s="341"/>
      <c r="D7" s="279"/>
      <c r="E7" s="279"/>
      <c r="F7" s="279"/>
      <c r="G7" s="279"/>
      <c r="H7" s="279"/>
      <c r="I7" s="279"/>
      <c r="J7" s="279"/>
      <c r="K7" s="279"/>
      <c r="L7" s="279"/>
      <c r="M7" s="279"/>
      <c r="N7" s="279"/>
      <c r="O7" s="279"/>
      <c r="P7" s="279"/>
      <c r="Q7" s="279"/>
      <c r="R7" s="279"/>
      <c r="S7" s="279"/>
      <c r="T7" s="279"/>
      <c r="U7" s="279"/>
      <c r="V7" s="279"/>
    </row>
    <row r="8" spans="1:22" s="107" customFormat="1" ht="18.75" x14ac:dyDescent="0.2">
      <c r="A8" s="280"/>
      <c r="B8" s="280"/>
      <c r="C8" s="280"/>
      <c r="D8" s="280"/>
      <c r="E8" s="280"/>
      <c r="F8" s="280"/>
      <c r="G8" s="280"/>
      <c r="H8" s="280"/>
      <c r="I8" s="279"/>
      <c r="J8" s="279"/>
      <c r="K8" s="279"/>
      <c r="L8" s="279"/>
      <c r="M8" s="279"/>
      <c r="N8" s="279"/>
      <c r="O8" s="279"/>
      <c r="P8" s="279"/>
      <c r="Q8" s="279"/>
      <c r="R8" s="279"/>
      <c r="S8" s="279"/>
      <c r="T8" s="279"/>
      <c r="U8" s="279"/>
      <c r="V8" s="279"/>
    </row>
    <row r="9" spans="1:22" s="107" customFormat="1" ht="18.75" x14ac:dyDescent="0.2">
      <c r="A9" s="342" t="s">
        <v>573</v>
      </c>
      <c r="B9" s="342"/>
      <c r="C9" s="342"/>
      <c r="D9" s="281"/>
      <c r="E9" s="281"/>
      <c r="F9" s="281"/>
      <c r="G9" s="281"/>
      <c r="H9" s="281"/>
      <c r="I9" s="279"/>
      <c r="J9" s="279"/>
      <c r="K9" s="279"/>
      <c r="L9" s="279"/>
      <c r="M9" s="279"/>
      <c r="N9" s="279"/>
      <c r="O9" s="279"/>
      <c r="P9" s="279"/>
      <c r="Q9" s="279"/>
      <c r="R9" s="279"/>
      <c r="S9" s="279"/>
      <c r="T9" s="279"/>
      <c r="U9" s="279"/>
      <c r="V9" s="279"/>
    </row>
    <row r="10" spans="1:22" s="107" customFormat="1" ht="18.75" x14ac:dyDescent="0.2">
      <c r="A10" s="338" t="s">
        <v>6</v>
      </c>
      <c r="B10" s="338"/>
      <c r="C10" s="338"/>
      <c r="D10" s="282"/>
      <c r="E10" s="282"/>
      <c r="F10" s="282"/>
      <c r="G10" s="282"/>
      <c r="H10" s="282"/>
      <c r="I10" s="279"/>
      <c r="J10" s="279"/>
      <c r="K10" s="279"/>
      <c r="L10" s="279"/>
      <c r="M10" s="279"/>
      <c r="N10" s="279"/>
      <c r="O10" s="279"/>
      <c r="P10" s="279"/>
      <c r="Q10" s="279"/>
      <c r="R10" s="279"/>
      <c r="S10" s="279"/>
      <c r="T10" s="279"/>
      <c r="U10" s="279"/>
      <c r="V10" s="279"/>
    </row>
    <row r="11" spans="1:22" s="107" customFormat="1" ht="18.75" x14ac:dyDescent="0.2">
      <c r="A11" s="280"/>
      <c r="B11" s="280"/>
      <c r="C11" s="280"/>
      <c r="D11" s="280"/>
      <c r="E11" s="280"/>
      <c r="F11" s="280"/>
      <c r="G11" s="280"/>
      <c r="H11" s="280"/>
      <c r="I11" s="279"/>
      <c r="J11" s="279"/>
      <c r="K11" s="279"/>
      <c r="L11" s="279"/>
      <c r="M11" s="279"/>
      <c r="N11" s="279"/>
      <c r="O11" s="279"/>
      <c r="P11" s="279"/>
      <c r="Q11" s="279"/>
      <c r="R11" s="279"/>
      <c r="S11" s="279"/>
      <c r="T11" s="279"/>
      <c r="U11" s="279"/>
      <c r="V11" s="279"/>
    </row>
    <row r="12" spans="1:22" s="107" customFormat="1" ht="18.75" x14ac:dyDescent="0.2">
      <c r="A12" s="340" t="s">
        <v>570</v>
      </c>
      <c r="B12" s="340"/>
      <c r="C12" s="340"/>
      <c r="D12" s="281"/>
      <c r="E12" s="281"/>
      <c r="F12" s="281"/>
      <c r="G12" s="281"/>
      <c r="H12" s="281"/>
      <c r="I12" s="279"/>
      <c r="J12" s="279"/>
      <c r="K12" s="279"/>
      <c r="L12" s="279"/>
      <c r="M12" s="279"/>
      <c r="N12" s="279"/>
      <c r="O12" s="279"/>
      <c r="P12" s="279"/>
      <c r="Q12" s="279"/>
      <c r="R12" s="279"/>
      <c r="S12" s="279"/>
      <c r="T12" s="279"/>
      <c r="U12" s="279"/>
      <c r="V12" s="279"/>
    </row>
    <row r="13" spans="1:22" s="107" customFormat="1" ht="18.75" x14ac:dyDescent="0.2">
      <c r="A13" s="338" t="s">
        <v>5</v>
      </c>
      <c r="B13" s="338"/>
      <c r="C13" s="338"/>
      <c r="D13" s="282"/>
      <c r="E13" s="282"/>
      <c r="F13" s="282"/>
      <c r="G13" s="282"/>
      <c r="H13" s="282"/>
      <c r="I13" s="279"/>
      <c r="J13" s="279"/>
      <c r="K13" s="279"/>
      <c r="L13" s="279"/>
      <c r="M13" s="279"/>
      <c r="N13" s="279"/>
      <c r="O13" s="279"/>
      <c r="P13" s="279"/>
      <c r="Q13" s="279"/>
      <c r="R13" s="279"/>
      <c r="S13" s="279"/>
      <c r="T13" s="279"/>
      <c r="U13" s="279"/>
      <c r="V13" s="279"/>
    </row>
    <row r="14" spans="1:22" s="283" customFormat="1" ht="15.75" customHeight="1"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row>
    <row r="15" spans="1:22" s="284" customFormat="1" ht="60" customHeight="1" x14ac:dyDescent="0.2">
      <c r="A15" s="343" t="s">
        <v>571</v>
      </c>
      <c r="B15" s="343"/>
      <c r="C15" s="343"/>
      <c r="D15" s="281"/>
      <c r="E15" s="281"/>
      <c r="F15" s="281"/>
      <c r="G15" s="281"/>
      <c r="H15" s="281"/>
      <c r="I15" s="281"/>
      <c r="J15" s="281"/>
      <c r="K15" s="281"/>
      <c r="L15" s="281"/>
      <c r="M15" s="281"/>
      <c r="N15" s="281"/>
      <c r="O15" s="281"/>
      <c r="P15" s="281"/>
      <c r="Q15" s="281"/>
      <c r="R15" s="281"/>
      <c r="S15" s="281"/>
      <c r="T15" s="281"/>
      <c r="U15" s="281"/>
      <c r="V15" s="281"/>
    </row>
    <row r="16" spans="1:22" s="284" customFormat="1" ht="15" customHeight="1" x14ac:dyDescent="0.2">
      <c r="A16" s="338" t="s">
        <v>4</v>
      </c>
      <c r="B16" s="338"/>
      <c r="C16" s="338"/>
      <c r="D16" s="282"/>
      <c r="E16" s="282"/>
      <c r="F16" s="282"/>
      <c r="G16" s="282"/>
      <c r="H16" s="282"/>
      <c r="I16" s="282"/>
      <c r="J16" s="282"/>
      <c r="K16" s="282"/>
      <c r="L16" s="282"/>
      <c r="M16" s="282"/>
      <c r="N16" s="282"/>
      <c r="O16" s="282"/>
      <c r="P16" s="282"/>
      <c r="Q16" s="282"/>
      <c r="R16" s="282"/>
      <c r="S16" s="282"/>
      <c r="T16" s="282"/>
      <c r="U16" s="282"/>
      <c r="V16" s="282"/>
    </row>
    <row r="17" spans="1:22" s="284" customFormat="1" ht="15" customHeight="1" x14ac:dyDescent="0.2">
      <c r="A17" s="285"/>
      <c r="B17" s="285"/>
      <c r="C17" s="285"/>
      <c r="D17" s="285"/>
      <c r="E17" s="285"/>
      <c r="F17" s="285"/>
      <c r="G17" s="285"/>
      <c r="H17" s="285"/>
      <c r="I17" s="285"/>
      <c r="J17" s="285"/>
      <c r="K17" s="285"/>
      <c r="L17" s="285"/>
      <c r="M17" s="285"/>
      <c r="N17" s="285"/>
      <c r="O17" s="285"/>
      <c r="P17" s="285"/>
      <c r="Q17" s="285"/>
      <c r="R17" s="285"/>
      <c r="S17" s="285"/>
    </row>
    <row r="18" spans="1:22" s="284" customFormat="1" ht="15" customHeight="1" x14ac:dyDescent="0.2">
      <c r="A18" s="339" t="s">
        <v>464</v>
      </c>
      <c r="B18" s="340"/>
      <c r="C18" s="340"/>
      <c r="D18" s="286"/>
      <c r="E18" s="286"/>
      <c r="F18" s="286"/>
      <c r="G18" s="286"/>
      <c r="H18" s="286"/>
      <c r="I18" s="286"/>
      <c r="J18" s="286"/>
      <c r="K18" s="286"/>
      <c r="L18" s="286"/>
      <c r="M18" s="286"/>
      <c r="N18" s="286"/>
      <c r="O18" s="286"/>
      <c r="P18" s="286"/>
      <c r="Q18" s="286"/>
      <c r="R18" s="286"/>
      <c r="S18" s="286"/>
      <c r="T18" s="286"/>
      <c r="U18" s="286"/>
      <c r="V18" s="286"/>
    </row>
    <row r="19" spans="1:22" s="284" customFormat="1" ht="15" customHeight="1" x14ac:dyDescent="0.2">
      <c r="A19" s="282"/>
      <c r="B19" s="282"/>
      <c r="C19" s="282"/>
      <c r="D19" s="282"/>
      <c r="E19" s="282"/>
      <c r="F19" s="282"/>
      <c r="G19" s="282"/>
      <c r="H19" s="282"/>
      <c r="I19" s="285"/>
      <c r="J19" s="285"/>
      <c r="K19" s="285"/>
      <c r="L19" s="285"/>
      <c r="M19" s="285"/>
      <c r="N19" s="285"/>
      <c r="O19" s="285"/>
      <c r="P19" s="285"/>
      <c r="Q19" s="285"/>
      <c r="R19" s="285"/>
      <c r="S19" s="285"/>
    </row>
    <row r="20" spans="1:22" s="284" customFormat="1" ht="39.75" customHeight="1" x14ac:dyDescent="0.2">
      <c r="A20" s="125" t="s">
        <v>3</v>
      </c>
      <c r="B20" s="287" t="s">
        <v>64</v>
      </c>
      <c r="C20" s="288" t="s">
        <v>63</v>
      </c>
      <c r="D20" s="289"/>
      <c r="E20" s="289"/>
      <c r="F20" s="289"/>
      <c r="G20" s="289"/>
      <c r="H20" s="289"/>
      <c r="I20" s="275"/>
      <c r="J20" s="275"/>
      <c r="K20" s="275"/>
      <c r="L20" s="275"/>
      <c r="M20" s="275"/>
      <c r="N20" s="275"/>
      <c r="O20" s="275"/>
      <c r="P20" s="275"/>
      <c r="Q20" s="275"/>
      <c r="R20" s="275"/>
      <c r="S20" s="275"/>
      <c r="T20" s="290"/>
      <c r="U20" s="290"/>
      <c r="V20" s="290"/>
    </row>
    <row r="21" spans="1:22" s="284" customFormat="1" ht="16.5" customHeight="1" x14ac:dyDescent="0.2">
      <c r="A21" s="288">
        <v>1</v>
      </c>
      <c r="B21" s="287">
        <v>2</v>
      </c>
      <c r="C21" s="288">
        <v>3</v>
      </c>
      <c r="D21" s="289"/>
      <c r="E21" s="289"/>
      <c r="F21" s="289"/>
      <c r="G21" s="289"/>
      <c r="H21" s="289"/>
      <c r="I21" s="275"/>
      <c r="J21" s="275"/>
      <c r="K21" s="275"/>
      <c r="L21" s="275"/>
      <c r="M21" s="275"/>
      <c r="N21" s="275"/>
      <c r="O21" s="275"/>
      <c r="P21" s="275"/>
      <c r="Q21" s="275"/>
      <c r="R21" s="275"/>
      <c r="S21" s="275"/>
      <c r="T21" s="290"/>
      <c r="U21" s="290"/>
      <c r="V21" s="290"/>
    </row>
    <row r="22" spans="1:22" s="284" customFormat="1" ht="39" customHeight="1" x14ac:dyDescent="0.2">
      <c r="A22" s="122" t="s">
        <v>62</v>
      </c>
      <c r="B22" s="291" t="s">
        <v>322</v>
      </c>
      <c r="C22" s="124" t="s">
        <v>495</v>
      </c>
      <c r="D22" s="289"/>
      <c r="E22" s="289"/>
      <c r="F22" s="289"/>
      <c r="G22" s="289"/>
      <c r="H22" s="289"/>
      <c r="I22" s="275"/>
      <c r="J22" s="275"/>
      <c r="K22" s="275"/>
      <c r="L22" s="275"/>
      <c r="M22" s="275"/>
      <c r="N22" s="275"/>
      <c r="O22" s="275"/>
      <c r="P22" s="275"/>
      <c r="Q22" s="275"/>
      <c r="R22" s="275"/>
      <c r="S22" s="275"/>
      <c r="T22" s="290"/>
      <c r="U22" s="290"/>
      <c r="V22" s="290"/>
    </row>
    <row r="23" spans="1:22" s="284" customFormat="1" ht="63" x14ac:dyDescent="0.2">
      <c r="A23" s="122" t="s">
        <v>61</v>
      </c>
      <c r="B23" s="123" t="s">
        <v>542</v>
      </c>
      <c r="C23" s="124" t="s">
        <v>545</v>
      </c>
      <c r="D23" s="289"/>
      <c r="E23" s="289"/>
      <c r="F23" s="289"/>
      <c r="G23" s="289"/>
      <c r="H23" s="289"/>
      <c r="I23" s="275"/>
      <c r="J23" s="275"/>
      <c r="K23" s="275"/>
      <c r="L23" s="275"/>
      <c r="M23" s="275"/>
      <c r="N23" s="275"/>
      <c r="O23" s="275"/>
      <c r="P23" s="275"/>
      <c r="Q23" s="275"/>
      <c r="R23" s="275"/>
      <c r="S23" s="275"/>
      <c r="T23" s="290"/>
      <c r="U23" s="290"/>
      <c r="V23" s="290"/>
    </row>
    <row r="24" spans="1:22" s="284" customFormat="1" ht="22.5" customHeight="1" x14ac:dyDescent="0.2">
      <c r="A24" s="334"/>
      <c r="B24" s="335"/>
      <c r="C24" s="336"/>
      <c r="D24" s="289"/>
      <c r="E24" s="289"/>
      <c r="F24" s="289"/>
      <c r="G24" s="289"/>
      <c r="H24" s="289"/>
      <c r="I24" s="275"/>
      <c r="J24" s="275"/>
      <c r="K24" s="275"/>
      <c r="L24" s="275"/>
      <c r="M24" s="275"/>
      <c r="N24" s="275"/>
      <c r="O24" s="275"/>
      <c r="P24" s="275"/>
      <c r="Q24" s="275"/>
      <c r="R24" s="275"/>
      <c r="S24" s="275"/>
      <c r="T24" s="290"/>
      <c r="U24" s="290"/>
      <c r="V24" s="290"/>
    </row>
    <row r="25" spans="1:22" s="284" customFormat="1" ht="58.5" customHeight="1" x14ac:dyDescent="0.2">
      <c r="A25" s="122" t="s">
        <v>60</v>
      </c>
      <c r="B25" s="124" t="s">
        <v>413</v>
      </c>
      <c r="C25" s="125" t="s">
        <v>497</v>
      </c>
      <c r="D25" s="289"/>
      <c r="E25" s="289"/>
      <c r="F25" s="289"/>
      <c r="G25" s="289"/>
      <c r="H25" s="275"/>
      <c r="I25" s="275"/>
      <c r="J25" s="275"/>
      <c r="K25" s="275"/>
      <c r="L25" s="275"/>
      <c r="M25" s="275"/>
      <c r="N25" s="275"/>
      <c r="O25" s="275"/>
      <c r="P25" s="275"/>
      <c r="Q25" s="275"/>
      <c r="R25" s="275"/>
      <c r="S25" s="290"/>
      <c r="T25" s="290"/>
      <c r="U25" s="290"/>
      <c r="V25" s="290"/>
    </row>
    <row r="26" spans="1:22" s="284" customFormat="1" ht="42.75" customHeight="1" x14ac:dyDescent="0.2">
      <c r="A26" s="122" t="s">
        <v>59</v>
      </c>
      <c r="B26" s="124" t="s">
        <v>72</v>
      </c>
      <c r="C26" s="125" t="s">
        <v>480</v>
      </c>
      <c r="D26" s="289"/>
      <c r="E26" s="289"/>
      <c r="F26" s="289"/>
      <c r="G26" s="289"/>
      <c r="H26" s="275"/>
      <c r="I26" s="275"/>
      <c r="J26" s="275"/>
      <c r="K26" s="275"/>
      <c r="L26" s="275"/>
      <c r="M26" s="275"/>
      <c r="N26" s="275"/>
      <c r="O26" s="275"/>
      <c r="P26" s="275"/>
      <c r="Q26" s="275"/>
      <c r="R26" s="275"/>
      <c r="S26" s="290"/>
      <c r="T26" s="290"/>
      <c r="U26" s="290"/>
      <c r="V26" s="290"/>
    </row>
    <row r="27" spans="1:22" s="284" customFormat="1" ht="51.75" customHeight="1" x14ac:dyDescent="0.2">
      <c r="A27" s="122" t="s">
        <v>57</v>
      </c>
      <c r="B27" s="124" t="s">
        <v>71</v>
      </c>
      <c r="C27" s="125" t="s">
        <v>569</v>
      </c>
      <c r="D27" s="289"/>
      <c r="E27" s="289"/>
      <c r="F27" s="289"/>
      <c r="G27" s="289"/>
      <c r="H27" s="275"/>
      <c r="I27" s="275"/>
      <c r="J27" s="275"/>
      <c r="K27" s="275"/>
      <c r="L27" s="275"/>
      <c r="M27" s="275"/>
      <c r="N27" s="275"/>
      <c r="O27" s="275"/>
      <c r="P27" s="275"/>
      <c r="Q27" s="275"/>
      <c r="R27" s="275"/>
      <c r="S27" s="290"/>
      <c r="T27" s="290"/>
      <c r="U27" s="290"/>
      <c r="V27" s="290"/>
    </row>
    <row r="28" spans="1:22" s="284" customFormat="1" ht="42.75" customHeight="1" x14ac:dyDescent="0.2">
      <c r="A28" s="122" t="s">
        <v>56</v>
      </c>
      <c r="B28" s="124" t="s">
        <v>414</v>
      </c>
      <c r="C28" s="125" t="s">
        <v>482</v>
      </c>
      <c r="D28" s="289"/>
      <c r="E28" s="289"/>
      <c r="F28" s="289"/>
      <c r="G28" s="289"/>
      <c r="H28" s="275"/>
      <c r="I28" s="275"/>
      <c r="J28" s="275"/>
      <c r="K28" s="275"/>
      <c r="L28" s="275"/>
      <c r="M28" s="275"/>
      <c r="N28" s="275"/>
      <c r="O28" s="275"/>
      <c r="P28" s="275"/>
      <c r="Q28" s="275"/>
      <c r="R28" s="275"/>
      <c r="S28" s="290"/>
      <c r="T28" s="290"/>
      <c r="U28" s="290"/>
      <c r="V28" s="290"/>
    </row>
    <row r="29" spans="1:22" s="284" customFormat="1" ht="51.75" customHeight="1" x14ac:dyDescent="0.2">
      <c r="A29" s="122" t="s">
        <v>54</v>
      </c>
      <c r="B29" s="124" t="s">
        <v>415</v>
      </c>
      <c r="C29" s="125" t="s">
        <v>482</v>
      </c>
      <c r="D29" s="289"/>
      <c r="E29" s="289"/>
      <c r="F29" s="289"/>
      <c r="G29" s="289"/>
      <c r="H29" s="275"/>
      <c r="I29" s="275"/>
      <c r="J29" s="275"/>
      <c r="K29" s="275"/>
      <c r="L29" s="275"/>
      <c r="M29" s="275"/>
      <c r="N29" s="275"/>
      <c r="O29" s="275"/>
      <c r="P29" s="275"/>
      <c r="Q29" s="275"/>
      <c r="R29" s="275"/>
      <c r="S29" s="290"/>
      <c r="T29" s="290"/>
      <c r="U29" s="290"/>
      <c r="V29" s="290"/>
    </row>
    <row r="30" spans="1:22" s="284" customFormat="1" ht="51.75" customHeight="1" x14ac:dyDescent="0.2">
      <c r="A30" s="122" t="s">
        <v>52</v>
      </c>
      <c r="B30" s="124" t="s">
        <v>416</v>
      </c>
      <c r="C30" s="125" t="s">
        <v>482</v>
      </c>
      <c r="D30" s="289"/>
      <c r="E30" s="289"/>
      <c r="F30" s="289"/>
      <c r="G30" s="289"/>
      <c r="H30" s="275"/>
      <c r="I30" s="275"/>
      <c r="J30" s="275"/>
      <c r="K30" s="275"/>
      <c r="L30" s="275"/>
      <c r="M30" s="275"/>
      <c r="N30" s="275"/>
      <c r="O30" s="275"/>
      <c r="P30" s="275"/>
      <c r="Q30" s="275"/>
      <c r="R30" s="275"/>
      <c r="S30" s="290"/>
      <c r="T30" s="290"/>
      <c r="U30" s="290"/>
      <c r="V30" s="290"/>
    </row>
    <row r="31" spans="1:22" s="284" customFormat="1" ht="51.75" customHeight="1" x14ac:dyDescent="0.2">
      <c r="A31" s="122" t="s">
        <v>70</v>
      </c>
      <c r="B31" s="124" t="s">
        <v>417</v>
      </c>
      <c r="C31" s="125" t="s">
        <v>482</v>
      </c>
      <c r="D31" s="289"/>
      <c r="E31" s="289"/>
      <c r="F31" s="289"/>
      <c r="G31" s="289"/>
      <c r="H31" s="275"/>
      <c r="I31" s="275"/>
      <c r="J31" s="275"/>
      <c r="K31" s="275"/>
      <c r="L31" s="275"/>
      <c r="M31" s="275"/>
      <c r="N31" s="275"/>
      <c r="O31" s="275"/>
      <c r="P31" s="275"/>
      <c r="Q31" s="275"/>
      <c r="R31" s="275"/>
      <c r="S31" s="290"/>
      <c r="T31" s="290"/>
      <c r="U31" s="290"/>
      <c r="V31" s="290"/>
    </row>
    <row r="32" spans="1:22" s="284" customFormat="1" ht="51.75" customHeight="1" x14ac:dyDescent="0.2">
      <c r="A32" s="122" t="s">
        <v>68</v>
      </c>
      <c r="B32" s="124" t="s">
        <v>418</v>
      </c>
      <c r="C32" s="125" t="s">
        <v>482</v>
      </c>
      <c r="D32" s="289"/>
      <c r="E32" s="289"/>
      <c r="F32" s="289"/>
      <c r="G32" s="289"/>
      <c r="H32" s="275"/>
      <c r="I32" s="275"/>
      <c r="J32" s="275"/>
      <c r="K32" s="275"/>
      <c r="L32" s="275"/>
      <c r="M32" s="275"/>
      <c r="N32" s="275"/>
      <c r="O32" s="275"/>
      <c r="P32" s="275"/>
      <c r="Q32" s="275"/>
      <c r="R32" s="275"/>
      <c r="S32" s="290"/>
      <c r="T32" s="290"/>
      <c r="U32" s="290"/>
      <c r="V32" s="290"/>
    </row>
    <row r="33" spans="1:22" s="284" customFormat="1" ht="101.25" customHeight="1" x14ac:dyDescent="0.2">
      <c r="A33" s="122" t="s">
        <v>67</v>
      </c>
      <c r="B33" s="124" t="s">
        <v>419</v>
      </c>
      <c r="C33" s="125" t="s">
        <v>541</v>
      </c>
      <c r="D33" s="289"/>
      <c r="E33" s="289"/>
      <c r="F33" s="289"/>
      <c r="G33" s="289"/>
      <c r="H33" s="275"/>
      <c r="I33" s="275"/>
      <c r="J33" s="275"/>
      <c r="K33" s="275"/>
      <c r="L33" s="275"/>
      <c r="M33" s="275"/>
      <c r="N33" s="275"/>
      <c r="O33" s="275"/>
      <c r="P33" s="275"/>
      <c r="Q33" s="275"/>
      <c r="R33" s="275"/>
      <c r="S33" s="290"/>
      <c r="T33" s="290"/>
      <c r="U33" s="290"/>
      <c r="V33" s="290"/>
    </row>
    <row r="34" spans="1:22" ht="111" customHeight="1" x14ac:dyDescent="0.25">
      <c r="A34" s="122" t="s">
        <v>433</v>
      </c>
      <c r="B34" s="124" t="s">
        <v>420</v>
      </c>
      <c r="C34" s="125" t="s">
        <v>482</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122" t="s">
        <v>423</v>
      </c>
      <c r="B35" s="124" t="s">
        <v>69</v>
      </c>
      <c r="C35" s="125" t="s">
        <v>482</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122" t="s">
        <v>434</v>
      </c>
      <c r="B36" s="124" t="s">
        <v>421</v>
      </c>
      <c r="C36" s="125" t="s">
        <v>482</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122" t="s">
        <v>424</v>
      </c>
      <c r="B37" s="124" t="s">
        <v>422</v>
      </c>
      <c r="C37" s="125" t="s">
        <v>559</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122" t="s">
        <v>435</v>
      </c>
      <c r="B38" s="124" t="s">
        <v>225</v>
      </c>
      <c r="C38" s="125" t="s">
        <v>482</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334"/>
      <c r="B39" s="335"/>
      <c r="C39" s="336"/>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122" t="s">
        <v>425</v>
      </c>
      <c r="B40" s="124" t="s">
        <v>476</v>
      </c>
      <c r="C40" s="267" t="str">
        <f>CONCATENATE("Фтз=",ROUND('6.2. Паспорт фин осв ввод'!C24,2)," млн рублей; Фит=",ROUND('6.2. Паспорт фин осв ввод'!C24,2)," млн рублей")</f>
        <v>Фтз=48,74 млн рублей; Фит=48,74 млн рублей</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122" t="s">
        <v>436</v>
      </c>
      <c r="B41" s="124" t="s">
        <v>459</v>
      </c>
      <c r="C41" s="125" t="s">
        <v>496</v>
      </c>
      <c r="D41" s="292"/>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122" t="s">
        <v>426</v>
      </c>
      <c r="B42" s="124" t="s">
        <v>473</v>
      </c>
      <c r="C42" s="125" t="s">
        <v>496</v>
      </c>
      <c r="D42" s="292"/>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122" t="s">
        <v>439</v>
      </c>
      <c r="B43" s="124" t="s">
        <v>440</v>
      </c>
      <c r="C43" s="125" t="s">
        <v>497</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122" t="s">
        <v>427</v>
      </c>
      <c r="B44" s="124" t="s">
        <v>465</v>
      </c>
      <c r="C44" s="125" t="s">
        <v>497</v>
      </c>
      <c r="D44" s="292"/>
      <c r="E44" s="292"/>
      <c r="F44" s="292"/>
      <c r="G44" s="292"/>
      <c r="H44" s="292"/>
      <c r="I44" s="292"/>
      <c r="J44" s="292"/>
      <c r="K44" s="292"/>
      <c r="L44" s="292"/>
      <c r="M44" s="292"/>
      <c r="N44" s="292"/>
      <c r="O44" s="292"/>
      <c r="P44" s="292"/>
      <c r="Q44" s="292"/>
      <c r="R44" s="292"/>
      <c r="S44" s="292"/>
      <c r="T44" s="292"/>
      <c r="U44" s="292"/>
      <c r="V44" s="292"/>
    </row>
    <row r="45" spans="1:22" ht="120" customHeight="1" x14ac:dyDescent="0.25">
      <c r="A45" s="122" t="s">
        <v>460</v>
      </c>
      <c r="B45" s="124" t="s">
        <v>466</v>
      </c>
      <c r="C45" s="125" t="s">
        <v>497</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122" t="s">
        <v>428</v>
      </c>
      <c r="B46" s="124" t="s">
        <v>467</v>
      </c>
      <c r="C46" s="125" t="s">
        <v>574</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334"/>
      <c r="B47" s="335"/>
      <c r="C47" s="336"/>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122" t="s">
        <v>461</v>
      </c>
      <c r="B48" s="124" t="s">
        <v>474</v>
      </c>
      <c r="C48" s="294" t="str">
        <f>CONCATENATE(ROUND('6.2. Паспорт фин осв ввод'!AC24,2)," млн рублей")</f>
        <v>0 млн рублей</v>
      </c>
      <c r="D48" s="292"/>
      <c r="E48" s="292"/>
      <c r="F48" s="292"/>
      <c r="G48" s="292"/>
      <c r="H48" s="292"/>
      <c r="I48" s="292"/>
      <c r="J48" s="292"/>
      <c r="K48" s="292"/>
      <c r="L48" s="292"/>
      <c r="M48" s="292"/>
      <c r="N48" s="292"/>
      <c r="O48" s="292"/>
      <c r="P48" s="292"/>
      <c r="Q48" s="292"/>
      <c r="R48" s="292"/>
      <c r="S48" s="292"/>
      <c r="T48" s="292"/>
      <c r="U48" s="292"/>
      <c r="V48" s="292"/>
    </row>
    <row r="49" spans="1:22" ht="71.25" customHeight="1" x14ac:dyDescent="0.25">
      <c r="A49" s="122" t="s">
        <v>429</v>
      </c>
      <c r="B49" s="124" t="s">
        <v>475</v>
      </c>
      <c r="C49" s="294" t="str">
        <f>CONCATENATE(ROUND('6.2. Паспорт фин осв ввод'!AC30,2)," млн рублей")</f>
        <v>0 млн рублей</v>
      </c>
      <c r="D49" s="292"/>
      <c r="E49" s="292"/>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L27" sqref="L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23" width="9" style="22" customWidth="1"/>
    <col min="24"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X1" s="22"/>
      <c r="Y1" s="22"/>
      <c r="AC1" s="5" t="s">
        <v>66</v>
      </c>
    </row>
    <row r="2" spans="1:29" ht="18.75" x14ac:dyDescent="0.3">
      <c r="A2" s="22"/>
      <c r="B2" s="22"/>
      <c r="C2" s="22"/>
      <c r="D2" s="22"/>
      <c r="E2" s="22"/>
      <c r="F2" s="22"/>
      <c r="X2" s="22"/>
      <c r="Y2" s="22"/>
      <c r="AC2" s="1" t="s">
        <v>8</v>
      </c>
    </row>
    <row r="3" spans="1:29" ht="18.75" x14ac:dyDescent="0.3">
      <c r="A3" s="22"/>
      <c r="B3" s="22"/>
      <c r="C3" s="22"/>
      <c r="D3" s="22"/>
      <c r="E3" s="22"/>
      <c r="F3" s="22"/>
      <c r="X3" s="22"/>
      <c r="Y3" s="22"/>
      <c r="AC3" s="1" t="s">
        <v>65</v>
      </c>
    </row>
    <row r="4" spans="1:29" ht="18.75" customHeight="1" x14ac:dyDescent="0.25">
      <c r="A4" s="337" t="s">
        <v>553</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5" s="22"/>
      <c r="B5" s="22"/>
      <c r="C5" s="22"/>
      <c r="D5" s="22"/>
      <c r="E5" s="22"/>
      <c r="F5" s="22"/>
      <c r="X5" s="22"/>
      <c r="Y5" s="22"/>
      <c r="AC5" s="1"/>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09"/>
      <c r="B7" s="109"/>
      <c r="C7" s="109"/>
      <c r="D7" s="109"/>
      <c r="E7" s="109"/>
      <c r="F7" s="109"/>
      <c r="G7" s="109"/>
      <c r="H7" s="109"/>
      <c r="I7" s="109"/>
      <c r="J7" s="109"/>
      <c r="K7" s="109"/>
      <c r="L7" s="109"/>
      <c r="M7" s="109"/>
      <c r="N7" s="109"/>
      <c r="O7" s="109"/>
      <c r="P7" s="109"/>
      <c r="Q7" s="109"/>
      <c r="R7" s="109"/>
      <c r="S7" s="109"/>
      <c r="T7" s="109"/>
      <c r="U7" s="109"/>
      <c r="V7" s="143"/>
      <c r="W7" s="143"/>
      <c r="X7" s="143"/>
      <c r="Y7" s="143"/>
      <c r="Z7" s="143"/>
      <c r="AA7" s="143"/>
      <c r="AB7" s="143"/>
      <c r="AC7" s="143"/>
    </row>
    <row r="8" spans="1:29" x14ac:dyDescent="0.25">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09"/>
      <c r="B10" s="109"/>
      <c r="C10" s="109"/>
      <c r="D10" s="109"/>
      <c r="E10" s="109"/>
      <c r="F10" s="109"/>
      <c r="G10" s="109"/>
      <c r="H10" s="109"/>
      <c r="I10" s="109"/>
      <c r="J10" s="109"/>
      <c r="K10" s="109"/>
      <c r="L10" s="109"/>
      <c r="M10" s="109"/>
      <c r="N10" s="109"/>
      <c r="O10" s="109"/>
      <c r="P10" s="109"/>
      <c r="Q10" s="109"/>
      <c r="R10" s="109"/>
      <c r="S10" s="109"/>
      <c r="T10" s="109"/>
      <c r="U10" s="109"/>
      <c r="V10" s="143"/>
      <c r="W10" s="143"/>
      <c r="X10" s="143"/>
      <c r="Y10" s="143"/>
      <c r="Z10" s="143"/>
      <c r="AA10" s="143"/>
      <c r="AB10" s="143"/>
      <c r="AC10" s="143"/>
    </row>
    <row r="11" spans="1:29" x14ac:dyDescent="0.25">
      <c r="A11" s="434" t="str">
        <f>'1. паспорт местоположение'!A12:C12</f>
        <v>N_181-32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30"/>
      <c r="B13" s="130"/>
      <c r="C13" s="130"/>
      <c r="D13" s="130"/>
      <c r="E13" s="130"/>
      <c r="F13" s="130"/>
      <c r="G13" s="130"/>
      <c r="H13" s="130"/>
      <c r="I13" s="130"/>
      <c r="J13" s="130"/>
      <c r="K13" s="130"/>
      <c r="L13" s="130"/>
      <c r="M13" s="130"/>
      <c r="N13" s="130"/>
      <c r="O13" s="130"/>
      <c r="P13" s="130"/>
      <c r="Q13" s="130"/>
      <c r="R13" s="130"/>
      <c r="S13" s="130"/>
      <c r="T13" s="130"/>
      <c r="U13" s="130"/>
      <c r="V13" s="34"/>
      <c r="W13" s="34"/>
      <c r="X13" s="34"/>
      <c r="Y13" s="34"/>
      <c r="Z13" s="34"/>
      <c r="AA13" s="34"/>
      <c r="AB13" s="34"/>
      <c r="AC13" s="34"/>
    </row>
    <row r="14" spans="1:29" x14ac:dyDescent="0.25">
      <c r="A14" s="423"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22"/>
      <c r="X17" s="22"/>
      <c r="Y17" s="22"/>
      <c r="Z17" s="22"/>
      <c r="AA17" s="22"/>
      <c r="AB17" s="22"/>
    </row>
    <row r="18" spans="1:32" x14ac:dyDescent="0.25">
      <c r="A18" s="425" t="s">
        <v>449</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22"/>
      <c r="B19" s="22"/>
      <c r="C19" s="22"/>
      <c r="D19" s="22"/>
      <c r="E19" s="22"/>
      <c r="F19" s="22"/>
      <c r="X19" s="22"/>
      <c r="Y19" s="22"/>
      <c r="Z19" s="22"/>
      <c r="AA19" s="22"/>
      <c r="AB19" s="22"/>
    </row>
    <row r="20" spans="1:32" ht="33" customHeight="1" x14ac:dyDescent="0.25">
      <c r="A20" s="426" t="s">
        <v>181</v>
      </c>
      <c r="B20" s="426" t="s">
        <v>180</v>
      </c>
      <c r="C20" s="429" t="s">
        <v>179</v>
      </c>
      <c r="D20" s="429"/>
      <c r="E20" s="430" t="s">
        <v>178</v>
      </c>
      <c r="F20" s="430"/>
      <c r="G20" s="431" t="s">
        <v>578</v>
      </c>
      <c r="H20" s="421" t="s">
        <v>579</v>
      </c>
      <c r="I20" s="422"/>
      <c r="J20" s="422"/>
      <c r="K20" s="422"/>
      <c r="L20" s="421" t="s">
        <v>562</v>
      </c>
      <c r="M20" s="422"/>
      <c r="N20" s="422"/>
      <c r="O20" s="422"/>
      <c r="P20" s="421" t="s">
        <v>563</v>
      </c>
      <c r="Q20" s="422"/>
      <c r="R20" s="422"/>
      <c r="S20" s="422"/>
      <c r="T20" s="421" t="s">
        <v>564</v>
      </c>
      <c r="U20" s="422"/>
      <c r="V20" s="422"/>
      <c r="W20" s="422"/>
      <c r="X20" s="421" t="s">
        <v>565</v>
      </c>
      <c r="Y20" s="422"/>
      <c r="Z20" s="422"/>
      <c r="AA20" s="422"/>
      <c r="AB20" s="466" t="s">
        <v>177</v>
      </c>
      <c r="AC20" s="466"/>
      <c r="AD20" s="33"/>
      <c r="AE20" s="33"/>
      <c r="AF20" s="33"/>
    </row>
    <row r="21" spans="1:32" ht="99.75" customHeight="1" x14ac:dyDescent="0.25">
      <c r="A21" s="427"/>
      <c r="B21" s="427"/>
      <c r="C21" s="429"/>
      <c r="D21" s="429"/>
      <c r="E21" s="430"/>
      <c r="F21" s="430"/>
      <c r="G21" s="432"/>
      <c r="H21" s="429" t="s">
        <v>2</v>
      </c>
      <c r="I21" s="429"/>
      <c r="J21" s="429" t="s">
        <v>9</v>
      </c>
      <c r="K21" s="429"/>
      <c r="L21" s="429" t="s">
        <v>2</v>
      </c>
      <c r="M21" s="429"/>
      <c r="N21" s="429" t="s">
        <v>9</v>
      </c>
      <c r="O21" s="429"/>
      <c r="P21" s="429" t="s">
        <v>2</v>
      </c>
      <c r="Q21" s="429"/>
      <c r="R21" s="429" t="s">
        <v>9</v>
      </c>
      <c r="S21" s="429"/>
      <c r="T21" s="429" t="s">
        <v>2</v>
      </c>
      <c r="U21" s="429"/>
      <c r="V21" s="429" t="s">
        <v>9</v>
      </c>
      <c r="W21" s="429"/>
      <c r="X21" s="429" t="s">
        <v>2</v>
      </c>
      <c r="Y21" s="429"/>
      <c r="Z21" s="429" t="s">
        <v>9</v>
      </c>
      <c r="AA21" s="429"/>
      <c r="AB21" s="466"/>
      <c r="AC21" s="466"/>
    </row>
    <row r="22" spans="1:32" ht="89.25" customHeight="1" x14ac:dyDescent="0.25">
      <c r="A22" s="428"/>
      <c r="B22" s="428"/>
      <c r="C22" s="328" t="s">
        <v>2</v>
      </c>
      <c r="D22" s="328" t="s">
        <v>176</v>
      </c>
      <c r="E22" s="329" t="s">
        <v>580</v>
      </c>
      <c r="F22" s="329" t="s">
        <v>577</v>
      </c>
      <c r="G22" s="433"/>
      <c r="H22" s="330" t="s">
        <v>430</v>
      </c>
      <c r="I22" s="330" t="s">
        <v>431</v>
      </c>
      <c r="J22" s="330" t="s">
        <v>430</v>
      </c>
      <c r="K22" s="330" t="s">
        <v>431</v>
      </c>
      <c r="L22" s="330" t="s">
        <v>430</v>
      </c>
      <c r="M22" s="330" t="s">
        <v>431</v>
      </c>
      <c r="N22" s="330" t="s">
        <v>430</v>
      </c>
      <c r="O22" s="330" t="s">
        <v>431</v>
      </c>
      <c r="P22" s="330" t="s">
        <v>430</v>
      </c>
      <c r="Q22" s="330" t="s">
        <v>431</v>
      </c>
      <c r="R22" s="330" t="s">
        <v>430</v>
      </c>
      <c r="S22" s="330" t="s">
        <v>431</v>
      </c>
      <c r="T22" s="330" t="s">
        <v>430</v>
      </c>
      <c r="U22" s="330" t="s">
        <v>431</v>
      </c>
      <c r="V22" s="330" t="s">
        <v>430</v>
      </c>
      <c r="W22" s="330" t="s">
        <v>431</v>
      </c>
      <c r="X22" s="330" t="s">
        <v>430</v>
      </c>
      <c r="Y22" s="330" t="s">
        <v>431</v>
      </c>
      <c r="Z22" s="330" t="s">
        <v>430</v>
      </c>
      <c r="AA22" s="330" t="s">
        <v>431</v>
      </c>
      <c r="AB22" s="328" t="s">
        <v>2</v>
      </c>
      <c r="AC22" s="328" t="s">
        <v>9</v>
      </c>
    </row>
    <row r="23" spans="1:32" ht="19.5" customHeight="1" x14ac:dyDescent="0.25">
      <c r="A23" s="101">
        <v>1</v>
      </c>
      <c r="B23" s="101">
        <f>A23+1</f>
        <v>2</v>
      </c>
      <c r="C23" s="333">
        <v>3</v>
      </c>
      <c r="D23" s="333">
        <v>4</v>
      </c>
      <c r="E23" s="333">
        <v>5</v>
      </c>
      <c r="F23" s="333">
        <v>6</v>
      </c>
      <c r="G23" s="333">
        <v>7</v>
      </c>
      <c r="H23" s="333">
        <v>8</v>
      </c>
      <c r="I23" s="333">
        <v>9</v>
      </c>
      <c r="J23" s="333">
        <v>10</v>
      </c>
      <c r="K23" s="333">
        <v>11</v>
      </c>
      <c r="L23" s="333">
        <v>12</v>
      </c>
      <c r="M23" s="333">
        <v>13</v>
      </c>
      <c r="N23" s="333">
        <v>14</v>
      </c>
      <c r="O23" s="333">
        <v>15</v>
      </c>
      <c r="P23" s="333">
        <v>16</v>
      </c>
      <c r="Q23" s="333">
        <v>17</v>
      </c>
      <c r="R23" s="333">
        <v>18</v>
      </c>
      <c r="S23" s="333">
        <v>19</v>
      </c>
      <c r="T23" s="333">
        <v>20</v>
      </c>
      <c r="U23" s="333">
        <v>21</v>
      </c>
      <c r="V23" s="333">
        <v>22</v>
      </c>
      <c r="W23" s="333">
        <v>23</v>
      </c>
      <c r="X23" s="333">
        <v>24</v>
      </c>
      <c r="Y23" s="333">
        <v>25</v>
      </c>
      <c r="Z23" s="333">
        <v>26</v>
      </c>
      <c r="AA23" s="333">
        <v>27</v>
      </c>
      <c r="AB23" s="333">
        <v>28</v>
      </c>
      <c r="AC23" s="333">
        <v>29</v>
      </c>
    </row>
    <row r="24" spans="1:32" ht="47.25" x14ac:dyDescent="0.25">
      <c r="A24" s="31">
        <v>1</v>
      </c>
      <c r="B24" s="30" t="s">
        <v>175</v>
      </c>
      <c r="C24" s="318">
        <f>SUM(C25:C29)</f>
        <v>48.737548699999998</v>
      </c>
      <c r="D24" s="318">
        <f t="shared" ref="D24" si="0">SUM(D25:D29)</f>
        <v>0</v>
      </c>
      <c r="E24" s="265">
        <f t="shared" ref="E24:F24" si="1">SUM(E25:E29)</f>
        <v>48.737548699999998</v>
      </c>
      <c r="F24" s="331">
        <f t="shared" si="1"/>
        <v>48.737548699999998</v>
      </c>
      <c r="G24" s="265">
        <f t="shared" ref="G24:K24" si="2">SUM(G25:G29)</f>
        <v>0</v>
      </c>
      <c r="H24" s="265">
        <f t="shared" si="2"/>
        <v>0</v>
      </c>
      <c r="I24" s="265">
        <f t="shared" si="2"/>
        <v>0</v>
      </c>
      <c r="J24" s="265">
        <f t="shared" si="2"/>
        <v>0</v>
      </c>
      <c r="K24" s="265">
        <f t="shared" si="2"/>
        <v>0</v>
      </c>
      <c r="L24" s="265">
        <f t="shared" ref="L24" si="3">SUM(L25:L29)</f>
        <v>1.5158545299999999</v>
      </c>
      <c r="M24" s="265">
        <f t="shared" ref="M24:V24" si="4">SUM(M25:M29)</f>
        <v>0</v>
      </c>
      <c r="N24" s="265">
        <f t="shared" si="4"/>
        <v>0</v>
      </c>
      <c r="O24" s="265">
        <f t="shared" si="4"/>
        <v>0</v>
      </c>
      <c r="P24" s="265">
        <f t="shared" si="4"/>
        <v>28.812399190000001</v>
      </c>
      <c r="Q24" s="265">
        <f t="shared" si="4"/>
        <v>0</v>
      </c>
      <c r="R24" s="265">
        <f t="shared" si="4"/>
        <v>0</v>
      </c>
      <c r="S24" s="265">
        <f t="shared" si="4"/>
        <v>0</v>
      </c>
      <c r="T24" s="265">
        <f t="shared" si="4"/>
        <v>18.409294979999999</v>
      </c>
      <c r="U24" s="265">
        <f t="shared" si="4"/>
        <v>0</v>
      </c>
      <c r="V24" s="265">
        <f t="shared" si="4"/>
        <v>0</v>
      </c>
      <c r="W24" s="265">
        <f t="shared" ref="W24:Z24" si="5">SUM(W25:W29)</f>
        <v>0</v>
      </c>
      <c r="X24" s="265">
        <f t="shared" si="5"/>
        <v>0</v>
      </c>
      <c r="Y24" s="265">
        <f t="shared" si="5"/>
        <v>0</v>
      </c>
      <c r="Z24" s="265">
        <f t="shared" si="5"/>
        <v>0</v>
      </c>
      <c r="AA24" s="265">
        <f t="shared" ref="AA24" si="6">SUM(AA25:AA29)</f>
        <v>0</v>
      </c>
      <c r="AB24" s="331">
        <f>H24+L24+P24+T24+X24</f>
        <v>48.737548699999998</v>
      </c>
      <c r="AC24" s="332">
        <f>J24+N24+R24+V24+Z24</f>
        <v>0</v>
      </c>
    </row>
    <row r="25" spans="1:32" x14ac:dyDescent="0.25">
      <c r="A25" s="29" t="s">
        <v>174</v>
      </c>
      <c r="B25" s="7" t="s">
        <v>173</v>
      </c>
      <c r="C25" s="319">
        <v>0</v>
      </c>
      <c r="D25" s="319">
        <v>0</v>
      </c>
      <c r="E25" s="321">
        <f>C25</f>
        <v>0</v>
      </c>
      <c r="F25" s="331">
        <f>E25-G25-N25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331">
        <f t="shared" ref="AB25:AB64" si="7">H25+L25+P25+T25+X25</f>
        <v>0</v>
      </c>
      <c r="AC25" s="332">
        <f t="shared" ref="AC25:AC64" si="8">J25+N25+R25+V25+Z25</f>
        <v>0</v>
      </c>
    </row>
    <row r="26" spans="1:32" x14ac:dyDescent="0.25">
      <c r="A26" s="29" t="s">
        <v>172</v>
      </c>
      <c r="B26" s="7" t="s">
        <v>171</v>
      </c>
      <c r="C26" s="319">
        <v>0</v>
      </c>
      <c r="D26" s="319">
        <v>0</v>
      </c>
      <c r="E26" s="321">
        <f>C26</f>
        <v>0</v>
      </c>
      <c r="F26" s="331">
        <f>E26-G26-N26</f>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331">
        <f t="shared" si="7"/>
        <v>0</v>
      </c>
      <c r="AC26" s="332">
        <f t="shared" si="8"/>
        <v>0</v>
      </c>
    </row>
    <row r="27" spans="1:32" ht="31.5" x14ac:dyDescent="0.25">
      <c r="A27" s="29" t="s">
        <v>170</v>
      </c>
      <c r="B27" s="7" t="s">
        <v>386</v>
      </c>
      <c r="C27" s="319">
        <v>48.737548699999998</v>
      </c>
      <c r="D27" s="319">
        <v>0</v>
      </c>
      <c r="E27" s="321">
        <f>C27</f>
        <v>48.737548699999998</v>
      </c>
      <c r="F27" s="331">
        <f>E27-G27-N27</f>
        <v>48.737548699999998</v>
      </c>
      <c r="G27" s="317">
        <v>0</v>
      </c>
      <c r="H27" s="317">
        <v>0</v>
      </c>
      <c r="I27" s="317">
        <v>0</v>
      </c>
      <c r="J27" s="317">
        <v>0</v>
      </c>
      <c r="K27" s="317">
        <v>0</v>
      </c>
      <c r="L27" s="317">
        <v>1.5158545299999999</v>
      </c>
      <c r="M27" s="317">
        <v>0</v>
      </c>
      <c r="N27" s="317">
        <v>0</v>
      </c>
      <c r="O27" s="317">
        <v>0</v>
      </c>
      <c r="P27" s="317">
        <v>28.812399190000001</v>
      </c>
      <c r="Q27" s="317">
        <v>0</v>
      </c>
      <c r="R27" s="317">
        <v>0</v>
      </c>
      <c r="S27" s="317">
        <v>0</v>
      </c>
      <c r="T27" s="317">
        <v>18.409294979999999</v>
      </c>
      <c r="U27" s="317">
        <v>0</v>
      </c>
      <c r="V27" s="317">
        <v>0</v>
      </c>
      <c r="W27" s="317">
        <v>0</v>
      </c>
      <c r="X27" s="317">
        <v>0</v>
      </c>
      <c r="Y27" s="317">
        <v>0</v>
      </c>
      <c r="Z27" s="317">
        <v>0</v>
      </c>
      <c r="AA27" s="317">
        <v>0</v>
      </c>
      <c r="AB27" s="331">
        <f t="shared" si="7"/>
        <v>48.737548699999998</v>
      </c>
      <c r="AC27" s="332">
        <f t="shared" si="8"/>
        <v>0</v>
      </c>
    </row>
    <row r="28" spans="1:32" x14ac:dyDescent="0.25">
      <c r="A28" s="29" t="s">
        <v>169</v>
      </c>
      <c r="B28" s="7" t="s">
        <v>481</v>
      </c>
      <c r="C28" s="319">
        <v>0</v>
      </c>
      <c r="D28" s="319">
        <v>0</v>
      </c>
      <c r="E28" s="321">
        <f>C28</f>
        <v>0</v>
      </c>
      <c r="F28" s="331">
        <f>E28-G28-N28</f>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331">
        <f t="shared" si="7"/>
        <v>0</v>
      </c>
      <c r="AC28" s="332">
        <f t="shared" si="8"/>
        <v>0</v>
      </c>
    </row>
    <row r="29" spans="1:32" x14ac:dyDescent="0.25">
      <c r="A29" s="29" t="s">
        <v>168</v>
      </c>
      <c r="B29" s="32" t="s">
        <v>167</v>
      </c>
      <c r="C29" s="319">
        <v>0</v>
      </c>
      <c r="D29" s="319">
        <v>0</v>
      </c>
      <c r="E29" s="321">
        <f>C29</f>
        <v>0</v>
      </c>
      <c r="F29" s="331">
        <f>E29-G29-N29</f>
        <v>0</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331">
        <f t="shared" si="7"/>
        <v>0</v>
      </c>
      <c r="AC29" s="332">
        <f t="shared" si="8"/>
        <v>0</v>
      </c>
    </row>
    <row r="30" spans="1:32" ht="47.25" x14ac:dyDescent="0.25">
      <c r="A30" s="31" t="s">
        <v>61</v>
      </c>
      <c r="B30" s="30" t="s">
        <v>166</v>
      </c>
      <c r="C30" s="265">
        <f>SUM(C31:C34)</f>
        <v>40.61462392</v>
      </c>
      <c r="D30" s="265">
        <f t="shared" ref="D30" si="9">SUM(D31:D34)</f>
        <v>0</v>
      </c>
      <c r="E30" s="265">
        <f t="shared" ref="E30:F30" si="10">SUM(E31:E34)</f>
        <v>40.61462392</v>
      </c>
      <c r="F30" s="331">
        <f t="shared" si="10"/>
        <v>40.61462392</v>
      </c>
      <c r="G30" s="265">
        <f t="shared" ref="G30:K30" si="11">SUM(G31:G34)</f>
        <v>0</v>
      </c>
      <c r="H30" s="265">
        <f t="shared" si="11"/>
        <v>0</v>
      </c>
      <c r="I30" s="265">
        <f t="shared" si="11"/>
        <v>0</v>
      </c>
      <c r="J30" s="265">
        <f t="shared" si="11"/>
        <v>0</v>
      </c>
      <c r="K30" s="265">
        <f t="shared" si="11"/>
        <v>0</v>
      </c>
      <c r="L30" s="265">
        <f t="shared" ref="L30" si="12">SUM(L31:L34)</f>
        <v>1.26321211</v>
      </c>
      <c r="M30" s="265">
        <f t="shared" ref="M30:V30" si="13">SUM(M31:M34)</f>
        <v>0</v>
      </c>
      <c r="N30" s="265">
        <f t="shared" si="13"/>
        <v>0</v>
      </c>
      <c r="O30" s="265">
        <f t="shared" si="13"/>
        <v>0</v>
      </c>
      <c r="P30" s="265">
        <f t="shared" si="13"/>
        <v>39.351411810000002</v>
      </c>
      <c r="Q30" s="265">
        <f t="shared" si="13"/>
        <v>0</v>
      </c>
      <c r="R30" s="265">
        <f t="shared" si="13"/>
        <v>0</v>
      </c>
      <c r="S30" s="265">
        <f t="shared" si="13"/>
        <v>0</v>
      </c>
      <c r="T30" s="265">
        <f t="shared" si="13"/>
        <v>0</v>
      </c>
      <c r="U30" s="265">
        <f t="shared" si="13"/>
        <v>0</v>
      </c>
      <c r="V30" s="265">
        <f t="shared" si="13"/>
        <v>0</v>
      </c>
      <c r="W30" s="265">
        <f t="shared" ref="W30:Z30" si="14">SUM(W31:W34)</f>
        <v>0</v>
      </c>
      <c r="X30" s="265">
        <f t="shared" si="14"/>
        <v>0</v>
      </c>
      <c r="Y30" s="265">
        <f t="shared" si="14"/>
        <v>0</v>
      </c>
      <c r="Z30" s="265">
        <f t="shared" si="14"/>
        <v>0</v>
      </c>
      <c r="AA30" s="265">
        <f t="shared" ref="AA30" si="15">SUM(AA31:AA34)</f>
        <v>0</v>
      </c>
      <c r="AB30" s="331">
        <f t="shared" si="7"/>
        <v>40.61462392</v>
      </c>
      <c r="AC30" s="332">
        <f t="shared" si="8"/>
        <v>0</v>
      </c>
    </row>
    <row r="31" spans="1:32" x14ac:dyDescent="0.25">
      <c r="A31" s="31" t="s">
        <v>165</v>
      </c>
      <c r="B31" s="7" t="s">
        <v>164</v>
      </c>
      <c r="C31" s="319">
        <v>1.26321211</v>
      </c>
      <c r="D31" s="319">
        <v>0</v>
      </c>
      <c r="E31" s="321">
        <f>C31</f>
        <v>1.26321211</v>
      </c>
      <c r="F31" s="331">
        <f>E31-G31-N31</f>
        <v>1.26321211</v>
      </c>
      <c r="G31" s="317">
        <v>0</v>
      </c>
      <c r="H31" s="317">
        <v>0</v>
      </c>
      <c r="I31" s="317">
        <v>0</v>
      </c>
      <c r="J31" s="317">
        <v>0</v>
      </c>
      <c r="K31" s="317">
        <v>0</v>
      </c>
      <c r="L31" s="317">
        <v>1.26321211</v>
      </c>
      <c r="M31" s="317">
        <v>0</v>
      </c>
      <c r="N31" s="317">
        <v>0</v>
      </c>
      <c r="O31" s="317">
        <v>0</v>
      </c>
      <c r="P31" s="317">
        <v>0</v>
      </c>
      <c r="Q31" s="317">
        <v>0</v>
      </c>
      <c r="R31" s="317">
        <v>0</v>
      </c>
      <c r="S31" s="317">
        <v>0</v>
      </c>
      <c r="T31" s="317">
        <v>0</v>
      </c>
      <c r="U31" s="317">
        <v>0</v>
      </c>
      <c r="V31" s="317">
        <v>0</v>
      </c>
      <c r="W31" s="317">
        <v>0</v>
      </c>
      <c r="X31" s="317">
        <v>0</v>
      </c>
      <c r="Y31" s="317">
        <v>0</v>
      </c>
      <c r="Z31" s="317">
        <v>0</v>
      </c>
      <c r="AA31" s="317">
        <v>0</v>
      </c>
      <c r="AB31" s="331">
        <f t="shared" si="7"/>
        <v>1.26321211</v>
      </c>
      <c r="AC31" s="332">
        <f t="shared" si="8"/>
        <v>0</v>
      </c>
    </row>
    <row r="32" spans="1:32" ht="31.5" x14ac:dyDescent="0.25">
      <c r="A32" s="31" t="s">
        <v>163</v>
      </c>
      <c r="B32" s="7" t="s">
        <v>162</v>
      </c>
      <c r="C32" s="319">
        <v>4.8218390199999996</v>
      </c>
      <c r="D32" s="319">
        <v>0</v>
      </c>
      <c r="E32" s="321">
        <f>C32</f>
        <v>4.8218390199999996</v>
      </c>
      <c r="F32" s="331">
        <f>E32-G32-N32</f>
        <v>4.8218390199999996</v>
      </c>
      <c r="G32" s="317">
        <v>0</v>
      </c>
      <c r="H32" s="317">
        <v>0</v>
      </c>
      <c r="I32" s="317">
        <v>0</v>
      </c>
      <c r="J32" s="317">
        <v>0</v>
      </c>
      <c r="K32" s="317">
        <v>0</v>
      </c>
      <c r="L32" s="317">
        <v>0</v>
      </c>
      <c r="M32" s="317">
        <v>0</v>
      </c>
      <c r="N32" s="317">
        <v>0</v>
      </c>
      <c r="O32" s="317">
        <v>0</v>
      </c>
      <c r="P32" s="317">
        <v>4.8218390199999996</v>
      </c>
      <c r="Q32" s="317">
        <v>0</v>
      </c>
      <c r="R32" s="317">
        <v>0</v>
      </c>
      <c r="S32" s="317">
        <v>0</v>
      </c>
      <c r="T32" s="317">
        <v>0</v>
      </c>
      <c r="U32" s="317">
        <v>0</v>
      </c>
      <c r="V32" s="317">
        <v>0</v>
      </c>
      <c r="W32" s="317">
        <v>0</v>
      </c>
      <c r="X32" s="317">
        <v>0</v>
      </c>
      <c r="Y32" s="317">
        <v>0</v>
      </c>
      <c r="Z32" s="317">
        <v>0</v>
      </c>
      <c r="AA32" s="317">
        <v>0</v>
      </c>
      <c r="AB32" s="331">
        <f t="shared" si="7"/>
        <v>4.8218390199999996</v>
      </c>
      <c r="AC32" s="332">
        <f t="shared" si="8"/>
        <v>0</v>
      </c>
    </row>
    <row r="33" spans="1:29" x14ac:dyDescent="0.25">
      <c r="A33" s="31" t="s">
        <v>161</v>
      </c>
      <c r="B33" s="7" t="s">
        <v>160</v>
      </c>
      <c r="C33" s="319">
        <v>18.253030370000001</v>
      </c>
      <c r="D33" s="319">
        <v>0</v>
      </c>
      <c r="E33" s="321">
        <f>C33</f>
        <v>18.253030370000001</v>
      </c>
      <c r="F33" s="331">
        <f>E33-G33-N33</f>
        <v>18.253030370000001</v>
      </c>
      <c r="G33" s="317">
        <v>0</v>
      </c>
      <c r="H33" s="317">
        <v>0</v>
      </c>
      <c r="I33" s="317">
        <v>0</v>
      </c>
      <c r="J33" s="317">
        <v>0</v>
      </c>
      <c r="K33" s="317">
        <v>0</v>
      </c>
      <c r="L33" s="317">
        <v>0</v>
      </c>
      <c r="M33" s="317">
        <v>0</v>
      </c>
      <c r="N33" s="317">
        <v>0</v>
      </c>
      <c r="O33" s="317">
        <v>0</v>
      </c>
      <c r="P33" s="317">
        <v>18.253030370000001</v>
      </c>
      <c r="Q33" s="317">
        <v>0</v>
      </c>
      <c r="R33" s="317">
        <v>0</v>
      </c>
      <c r="S33" s="317">
        <v>0</v>
      </c>
      <c r="T33" s="317">
        <v>0</v>
      </c>
      <c r="U33" s="317">
        <v>0</v>
      </c>
      <c r="V33" s="317">
        <v>0</v>
      </c>
      <c r="W33" s="317">
        <v>0</v>
      </c>
      <c r="X33" s="317">
        <v>0</v>
      </c>
      <c r="Y33" s="317">
        <v>0</v>
      </c>
      <c r="Z33" s="317">
        <v>0</v>
      </c>
      <c r="AA33" s="317">
        <v>0</v>
      </c>
      <c r="AB33" s="331">
        <f t="shared" si="7"/>
        <v>18.253030370000001</v>
      </c>
      <c r="AC33" s="332">
        <f t="shared" si="8"/>
        <v>0</v>
      </c>
    </row>
    <row r="34" spans="1:29" x14ac:dyDescent="0.25">
      <c r="A34" s="31" t="s">
        <v>159</v>
      </c>
      <c r="B34" s="7" t="s">
        <v>158</v>
      </c>
      <c r="C34" s="319">
        <v>16.276542419999998</v>
      </c>
      <c r="D34" s="319">
        <v>0</v>
      </c>
      <c r="E34" s="321">
        <f>C34</f>
        <v>16.276542419999998</v>
      </c>
      <c r="F34" s="331">
        <f>E34-G34-N34</f>
        <v>16.276542419999998</v>
      </c>
      <c r="G34" s="317">
        <v>0</v>
      </c>
      <c r="H34" s="317">
        <v>0</v>
      </c>
      <c r="I34" s="317">
        <v>0</v>
      </c>
      <c r="J34" s="317">
        <v>0</v>
      </c>
      <c r="K34" s="317">
        <v>0</v>
      </c>
      <c r="L34" s="317">
        <v>0</v>
      </c>
      <c r="M34" s="317">
        <v>0</v>
      </c>
      <c r="N34" s="317">
        <v>0</v>
      </c>
      <c r="O34" s="317">
        <v>0</v>
      </c>
      <c r="P34" s="317">
        <v>16.276542419999998</v>
      </c>
      <c r="Q34" s="317">
        <v>0</v>
      </c>
      <c r="R34" s="317">
        <v>0</v>
      </c>
      <c r="S34" s="317">
        <v>0</v>
      </c>
      <c r="T34" s="317">
        <v>0</v>
      </c>
      <c r="U34" s="317">
        <v>0</v>
      </c>
      <c r="V34" s="317">
        <v>0</v>
      </c>
      <c r="W34" s="317">
        <v>0</v>
      </c>
      <c r="X34" s="317">
        <v>0</v>
      </c>
      <c r="Y34" s="317">
        <v>0</v>
      </c>
      <c r="Z34" s="317">
        <v>0</v>
      </c>
      <c r="AA34" s="317">
        <v>0</v>
      </c>
      <c r="AB34" s="331">
        <f t="shared" si="7"/>
        <v>16.276542419999998</v>
      </c>
      <c r="AC34" s="332">
        <f t="shared" si="8"/>
        <v>0</v>
      </c>
    </row>
    <row r="35" spans="1:29" ht="31.5" x14ac:dyDescent="0.25">
      <c r="A35" s="31" t="s">
        <v>60</v>
      </c>
      <c r="B35" s="30" t="s">
        <v>157</v>
      </c>
      <c r="C35" s="319">
        <v>0</v>
      </c>
      <c r="D35" s="319">
        <v>0</v>
      </c>
      <c r="E35" s="321">
        <f>C35</f>
        <v>0</v>
      </c>
      <c r="F35" s="331">
        <f>E35-G35-N35</f>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331">
        <f t="shared" si="7"/>
        <v>0</v>
      </c>
      <c r="AC35" s="332">
        <f t="shared" si="8"/>
        <v>0</v>
      </c>
    </row>
    <row r="36" spans="1:29" ht="31.5" x14ac:dyDescent="0.25">
      <c r="A36" s="29" t="s">
        <v>156</v>
      </c>
      <c r="B36" s="144" t="s">
        <v>155</v>
      </c>
      <c r="C36" s="319">
        <v>0</v>
      </c>
      <c r="D36" s="319">
        <v>0</v>
      </c>
      <c r="E36" s="321">
        <f>C36</f>
        <v>0</v>
      </c>
      <c r="F36" s="331">
        <f>E36-G36-N36</f>
        <v>0</v>
      </c>
      <c r="G36" s="317">
        <v>0</v>
      </c>
      <c r="H36" s="317">
        <v>0</v>
      </c>
      <c r="I36" s="317">
        <v>0</v>
      </c>
      <c r="J36" s="317">
        <v>0</v>
      </c>
      <c r="K36" s="317">
        <v>0</v>
      </c>
      <c r="L36" s="317">
        <v>0</v>
      </c>
      <c r="M36" s="317">
        <v>0</v>
      </c>
      <c r="N36" s="317">
        <v>0</v>
      </c>
      <c r="O36" s="317">
        <v>0</v>
      </c>
      <c r="P36" s="317">
        <v>0</v>
      </c>
      <c r="Q36" s="317">
        <v>0</v>
      </c>
      <c r="R36" s="317">
        <v>0</v>
      </c>
      <c r="S36" s="317">
        <v>0</v>
      </c>
      <c r="T36" s="317">
        <v>0</v>
      </c>
      <c r="U36" s="317">
        <v>0</v>
      </c>
      <c r="V36" s="317">
        <v>0</v>
      </c>
      <c r="W36" s="317">
        <v>0</v>
      </c>
      <c r="X36" s="317">
        <v>0</v>
      </c>
      <c r="Y36" s="317">
        <v>0</v>
      </c>
      <c r="Z36" s="317">
        <v>0</v>
      </c>
      <c r="AA36" s="317">
        <v>0</v>
      </c>
      <c r="AB36" s="331">
        <f t="shared" si="7"/>
        <v>0</v>
      </c>
      <c r="AC36" s="332">
        <f t="shared" si="8"/>
        <v>0</v>
      </c>
    </row>
    <row r="37" spans="1:29" x14ac:dyDescent="0.25">
      <c r="A37" s="29" t="s">
        <v>154</v>
      </c>
      <c r="B37" s="144" t="s">
        <v>144</v>
      </c>
      <c r="C37" s="319">
        <v>0</v>
      </c>
      <c r="D37" s="319">
        <v>0</v>
      </c>
      <c r="E37" s="321">
        <f>C37</f>
        <v>0</v>
      </c>
      <c r="F37" s="331">
        <f>E37-G37-N37</f>
        <v>0</v>
      </c>
      <c r="G37" s="317">
        <v>0</v>
      </c>
      <c r="H37" s="317">
        <v>0</v>
      </c>
      <c r="I37" s="317">
        <v>0</v>
      </c>
      <c r="J37" s="317">
        <v>0</v>
      </c>
      <c r="K37" s="317">
        <v>0</v>
      </c>
      <c r="L37" s="317">
        <v>0</v>
      </c>
      <c r="M37" s="317">
        <v>0</v>
      </c>
      <c r="N37" s="317">
        <v>0</v>
      </c>
      <c r="O37" s="317">
        <v>0</v>
      </c>
      <c r="P37" s="317">
        <v>0</v>
      </c>
      <c r="Q37" s="317">
        <v>0</v>
      </c>
      <c r="R37" s="317">
        <v>0</v>
      </c>
      <c r="S37" s="317">
        <v>0</v>
      </c>
      <c r="T37" s="317">
        <v>0</v>
      </c>
      <c r="U37" s="317">
        <v>0</v>
      </c>
      <c r="V37" s="317">
        <v>0</v>
      </c>
      <c r="W37" s="317">
        <v>0</v>
      </c>
      <c r="X37" s="317">
        <v>0</v>
      </c>
      <c r="Y37" s="317">
        <v>0</v>
      </c>
      <c r="Z37" s="317">
        <v>0</v>
      </c>
      <c r="AA37" s="317">
        <v>0</v>
      </c>
      <c r="AB37" s="331">
        <f t="shared" si="7"/>
        <v>0</v>
      </c>
      <c r="AC37" s="332">
        <f t="shared" si="8"/>
        <v>0</v>
      </c>
    </row>
    <row r="38" spans="1:29" x14ac:dyDescent="0.25">
      <c r="A38" s="29" t="s">
        <v>153</v>
      </c>
      <c r="B38" s="144" t="s">
        <v>142</v>
      </c>
      <c r="C38" s="319">
        <v>0</v>
      </c>
      <c r="D38" s="319">
        <v>0</v>
      </c>
      <c r="E38" s="321">
        <f>C38</f>
        <v>0</v>
      </c>
      <c r="F38" s="331">
        <f>E38-G38-N38</f>
        <v>0</v>
      </c>
      <c r="G38" s="317">
        <v>0</v>
      </c>
      <c r="H38" s="317">
        <v>0</v>
      </c>
      <c r="I38" s="317">
        <v>0</v>
      </c>
      <c r="J38" s="317">
        <v>0</v>
      </c>
      <c r="K38" s="317">
        <v>0</v>
      </c>
      <c r="L38" s="317">
        <v>0</v>
      </c>
      <c r="M38" s="317">
        <v>0</v>
      </c>
      <c r="N38" s="317">
        <v>0</v>
      </c>
      <c r="O38" s="317">
        <v>0</v>
      </c>
      <c r="P38" s="317">
        <v>0</v>
      </c>
      <c r="Q38" s="317">
        <v>0</v>
      </c>
      <c r="R38" s="317">
        <v>0</v>
      </c>
      <c r="S38" s="317">
        <v>0</v>
      </c>
      <c r="T38" s="317">
        <v>0</v>
      </c>
      <c r="U38" s="317">
        <v>0</v>
      </c>
      <c r="V38" s="317">
        <v>0</v>
      </c>
      <c r="W38" s="317">
        <v>0</v>
      </c>
      <c r="X38" s="317">
        <v>0</v>
      </c>
      <c r="Y38" s="317">
        <v>0</v>
      </c>
      <c r="Z38" s="317">
        <v>0</v>
      </c>
      <c r="AA38" s="317">
        <v>0</v>
      </c>
      <c r="AB38" s="331">
        <f t="shared" si="7"/>
        <v>0</v>
      </c>
      <c r="AC38" s="332">
        <f t="shared" si="8"/>
        <v>0</v>
      </c>
    </row>
    <row r="39" spans="1:29" ht="31.5" x14ac:dyDescent="0.25">
      <c r="A39" s="29" t="s">
        <v>152</v>
      </c>
      <c r="B39" s="7" t="s">
        <v>140</v>
      </c>
      <c r="C39" s="319">
        <v>0</v>
      </c>
      <c r="D39" s="319">
        <v>0</v>
      </c>
      <c r="E39" s="321">
        <f>C39</f>
        <v>0</v>
      </c>
      <c r="F39" s="331">
        <f>E39-G39-N39</f>
        <v>0</v>
      </c>
      <c r="G39" s="317">
        <v>0</v>
      </c>
      <c r="H39" s="317">
        <v>0</v>
      </c>
      <c r="I39" s="317">
        <v>0</v>
      </c>
      <c r="J39" s="317">
        <v>0</v>
      </c>
      <c r="K39" s="317">
        <v>0</v>
      </c>
      <c r="L39" s="317">
        <v>0</v>
      </c>
      <c r="M39" s="317">
        <v>0</v>
      </c>
      <c r="N39" s="317">
        <v>0</v>
      </c>
      <c r="O39" s="317">
        <v>0</v>
      </c>
      <c r="P39" s="317">
        <v>0</v>
      </c>
      <c r="Q39" s="317">
        <v>0</v>
      </c>
      <c r="R39" s="317">
        <v>0</v>
      </c>
      <c r="S39" s="317">
        <v>0</v>
      </c>
      <c r="T39" s="317">
        <v>0</v>
      </c>
      <c r="U39" s="317">
        <v>0</v>
      </c>
      <c r="V39" s="317">
        <v>0</v>
      </c>
      <c r="W39" s="317">
        <v>0</v>
      </c>
      <c r="X39" s="317">
        <v>0</v>
      </c>
      <c r="Y39" s="317">
        <v>0</v>
      </c>
      <c r="Z39" s="317">
        <v>0</v>
      </c>
      <c r="AA39" s="317">
        <v>0</v>
      </c>
      <c r="AB39" s="331">
        <f t="shared" si="7"/>
        <v>0</v>
      </c>
      <c r="AC39" s="332">
        <f t="shared" si="8"/>
        <v>0</v>
      </c>
    </row>
    <row r="40" spans="1:29" ht="31.5" x14ac:dyDescent="0.25">
      <c r="A40" s="29" t="s">
        <v>151</v>
      </c>
      <c r="B40" s="7" t="s">
        <v>138</v>
      </c>
      <c r="C40" s="319">
        <v>0</v>
      </c>
      <c r="D40" s="319">
        <v>0</v>
      </c>
      <c r="E40" s="321">
        <f>C40</f>
        <v>0</v>
      </c>
      <c r="F40" s="331">
        <f>E40-G40-N40</f>
        <v>0</v>
      </c>
      <c r="G40" s="317">
        <v>0</v>
      </c>
      <c r="H40" s="317">
        <v>0</v>
      </c>
      <c r="I40" s="317">
        <v>0</v>
      </c>
      <c r="J40" s="317">
        <v>0</v>
      </c>
      <c r="K40" s="317">
        <v>0</v>
      </c>
      <c r="L40" s="317">
        <v>0</v>
      </c>
      <c r="M40" s="317">
        <v>0</v>
      </c>
      <c r="N40" s="317">
        <v>0</v>
      </c>
      <c r="O40" s="317">
        <v>0</v>
      </c>
      <c r="P40" s="317">
        <v>0</v>
      </c>
      <c r="Q40" s="317">
        <v>0</v>
      </c>
      <c r="R40" s="317">
        <v>0</v>
      </c>
      <c r="S40" s="317">
        <v>0</v>
      </c>
      <c r="T40" s="317">
        <v>0</v>
      </c>
      <c r="U40" s="317">
        <v>0</v>
      </c>
      <c r="V40" s="317">
        <v>0</v>
      </c>
      <c r="W40" s="317">
        <v>0</v>
      </c>
      <c r="X40" s="317">
        <v>0</v>
      </c>
      <c r="Y40" s="317">
        <v>0</v>
      </c>
      <c r="Z40" s="317">
        <v>0</v>
      </c>
      <c r="AA40" s="317">
        <v>0</v>
      </c>
      <c r="AB40" s="331">
        <f t="shared" si="7"/>
        <v>0</v>
      </c>
      <c r="AC40" s="332">
        <f t="shared" si="8"/>
        <v>0</v>
      </c>
    </row>
    <row r="41" spans="1:29" x14ac:dyDescent="0.25">
      <c r="A41" s="29" t="s">
        <v>150</v>
      </c>
      <c r="B41" s="7" t="s">
        <v>136</v>
      </c>
      <c r="C41" s="319">
        <v>0</v>
      </c>
      <c r="D41" s="319">
        <v>0</v>
      </c>
      <c r="E41" s="321">
        <f>C41</f>
        <v>0</v>
      </c>
      <c r="F41" s="331">
        <f>E41-G41-N41</f>
        <v>0</v>
      </c>
      <c r="G41" s="317">
        <v>0</v>
      </c>
      <c r="H41" s="317">
        <v>0</v>
      </c>
      <c r="I41" s="317">
        <v>0</v>
      </c>
      <c r="J41" s="317">
        <v>0</v>
      </c>
      <c r="K41" s="317">
        <v>0</v>
      </c>
      <c r="L41" s="317">
        <v>0</v>
      </c>
      <c r="M41" s="317">
        <v>0</v>
      </c>
      <c r="N41" s="317">
        <v>0</v>
      </c>
      <c r="O41" s="317">
        <v>0</v>
      </c>
      <c r="P41" s="317">
        <v>0</v>
      </c>
      <c r="Q41" s="317">
        <v>0</v>
      </c>
      <c r="R41" s="317">
        <v>0</v>
      </c>
      <c r="S41" s="317">
        <v>0</v>
      </c>
      <c r="T41" s="317">
        <v>0</v>
      </c>
      <c r="U41" s="317">
        <v>0</v>
      </c>
      <c r="V41" s="317">
        <v>0</v>
      </c>
      <c r="W41" s="317">
        <v>0</v>
      </c>
      <c r="X41" s="317">
        <v>0</v>
      </c>
      <c r="Y41" s="317">
        <v>0</v>
      </c>
      <c r="Z41" s="317">
        <v>0</v>
      </c>
      <c r="AA41" s="317">
        <v>0</v>
      </c>
      <c r="AB41" s="331">
        <f t="shared" si="7"/>
        <v>0</v>
      </c>
      <c r="AC41" s="332">
        <f t="shared" si="8"/>
        <v>0</v>
      </c>
    </row>
    <row r="42" spans="1:29" ht="18.75" x14ac:dyDescent="0.25">
      <c r="A42" s="29" t="s">
        <v>149</v>
      </c>
      <c r="B42" s="144" t="s">
        <v>546</v>
      </c>
      <c r="C42" s="319">
        <v>1</v>
      </c>
      <c r="D42" s="319">
        <v>0</v>
      </c>
      <c r="E42" s="321">
        <f>C42</f>
        <v>1</v>
      </c>
      <c r="F42" s="331">
        <f>E42-G42-N42</f>
        <v>1</v>
      </c>
      <c r="G42" s="317">
        <v>0</v>
      </c>
      <c r="H42" s="317">
        <v>0</v>
      </c>
      <c r="I42" s="317">
        <v>0</v>
      </c>
      <c r="J42" s="317">
        <v>0</v>
      </c>
      <c r="K42" s="317">
        <v>0</v>
      </c>
      <c r="L42" s="317">
        <v>0</v>
      </c>
      <c r="M42" s="317">
        <v>0</v>
      </c>
      <c r="N42" s="317">
        <v>0</v>
      </c>
      <c r="O42" s="317">
        <v>0</v>
      </c>
      <c r="P42" s="317">
        <v>1</v>
      </c>
      <c r="Q42" s="317">
        <v>0</v>
      </c>
      <c r="R42" s="317">
        <v>0</v>
      </c>
      <c r="S42" s="317">
        <v>0</v>
      </c>
      <c r="T42" s="317">
        <v>0</v>
      </c>
      <c r="U42" s="317">
        <v>0</v>
      </c>
      <c r="V42" s="317">
        <v>0</v>
      </c>
      <c r="W42" s="317">
        <v>0</v>
      </c>
      <c r="X42" s="317">
        <v>0</v>
      </c>
      <c r="Y42" s="317">
        <v>0</v>
      </c>
      <c r="Z42" s="317">
        <v>0</v>
      </c>
      <c r="AA42" s="317">
        <v>0</v>
      </c>
      <c r="AB42" s="331">
        <f t="shared" si="7"/>
        <v>1</v>
      </c>
      <c r="AC42" s="332">
        <f t="shared" si="8"/>
        <v>0</v>
      </c>
    </row>
    <row r="43" spans="1:29" x14ac:dyDescent="0.25">
      <c r="A43" s="31" t="s">
        <v>59</v>
      </c>
      <c r="B43" s="30" t="s">
        <v>148</v>
      </c>
      <c r="C43" s="319">
        <v>0</v>
      </c>
      <c r="D43" s="319">
        <v>0</v>
      </c>
      <c r="E43" s="321">
        <f>C43</f>
        <v>0</v>
      </c>
      <c r="F43" s="331">
        <f>E43-G43-N43</f>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331">
        <f t="shared" si="7"/>
        <v>0</v>
      </c>
      <c r="AC43" s="332">
        <f t="shared" si="8"/>
        <v>0</v>
      </c>
    </row>
    <row r="44" spans="1:29" x14ac:dyDescent="0.25">
      <c r="A44" s="29" t="s">
        <v>147</v>
      </c>
      <c r="B44" s="7" t="s">
        <v>146</v>
      </c>
      <c r="C44" s="319">
        <v>0</v>
      </c>
      <c r="D44" s="319">
        <v>0</v>
      </c>
      <c r="E44" s="321">
        <f>C44</f>
        <v>0</v>
      </c>
      <c r="F44" s="331">
        <f>E44-G44-N44</f>
        <v>0</v>
      </c>
      <c r="G44" s="317">
        <v>0</v>
      </c>
      <c r="H44" s="317">
        <v>0</v>
      </c>
      <c r="I44" s="317">
        <v>0</v>
      </c>
      <c r="J44" s="317">
        <v>0</v>
      </c>
      <c r="K44" s="317">
        <v>0</v>
      </c>
      <c r="L44" s="317">
        <v>0</v>
      </c>
      <c r="M44" s="317">
        <v>0</v>
      </c>
      <c r="N44" s="317">
        <v>0</v>
      </c>
      <c r="O44" s="317">
        <v>0</v>
      </c>
      <c r="P44" s="317">
        <v>0</v>
      </c>
      <c r="Q44" s="317">
        <v>0</v>
      </c>
      <c r="R44" s="317">
        <v>0</v>
      </c>
      <c r="S44" s="317">
        <v>0</v>
      </c>
      <c r="T44" s="317">
        <v>0</v>
      </c>
      <c r="U44" s="317">
        <v>0</v>
      </c>
      <c r="V44" s="317">
        <v>0</v>
      </c>
      <c r="W44" s="317">
        <v>0</v>
      </c>
      <c r="X44" s="317">
        <v>0</v>
      </c>
      <c r="Y44" s="317">
        <v>0</v>
      </c>
      <c r="Z44" s="317">
        <v>0</v>
      </c>
      <c r="AA44" s="317">
        <v>0</v>
      </c>
      <c r="AB44" s="331">
        <f t="shared" si="7"/>
        <v>0</v>
      </c>
      <c r="AC44" s="332">
        <f t="shared" si="8"/>
        <v>0</v>
      </c>
    </row>
    <row r="45" spans="1:29" x14ac:dyDescent="0.25">
      <c r="A45" s="29" t="s">
        <v>145</v>
      </c>
      <c r="B45" s="7" t="s">
        <v>144</v>
      </c>
      <c r="C45" s="319">
        <v>0</v>
      </c>
      <c r="D45" s="319">
        <v>0</v>
      </c>
      <c r="E45" s="321">
        <f>C45</f>
        <v>0</v>
      </c>
      <c r="F45" s="331">
        <f>E45-G45-N45</f>
        <v>0</v>
      </c>
      <c r="G45" s="317">
        <v>0</v>
      </c>
      <c r="H45" s="317">
        <v>0</v>
      </c>
      <c r="I45" s="317">
        <v>0</v>
      </c>
      <c r="J45" s="317">
        <v>0</v>
      </c>
      <c r="K45" s="317">
        <v>0</v>
      </c>
      <c r="L45" s="317">
        <v>0</v>
      </c>
      <c r="M45" s="317">
        <v>0</v>
      </c>
      <c r="N45" s="317">
        <v>0</v>
      </c>
      <c r="O45" s="317">
        <v>0</v>
      </c>
      <c r="P45" s="317">
        <v>0</v>
      </c>
      <c r="Q45" s="317">
        <v>0</v>
      </c>
      <c r="R45" s="317">
        <v>0</v>
      </c>
      <c r="S45" s="317">
        <v>0</v>
      </c>
      <c r="T45" s="317">
        <v>0</v>
      </c>
      <c r="U45" s="317">
        <v>0</v>
      </c>
      <c r="V45" s="317">
        <v>0</v>
      </c>
      <c r="W45" s="317">
        <v>0</v>
      </c>
      <c r="X45" s="317">
        <v>0</v>
      </c>
      <c r="Y45" s="317">
        <v>0</v>
      </c>
      <c r="Z45" s="317">
        <v>0</v>
      </c>
      <c r="AA45" s="317">
        <v>0</v>
      </c>
      <c r="AB45" s="331">
        <f t="shared" si="7"/>
        <v>0</v>
      </c>
      <c r="AC45" s="332">
        <f t="shared" si="8"/>
        <v>0</v>
      </c>
    </row>
    <row r="46" spans="1:29" x14ac:dyDescent="0.25">
      <c r="A46" s="29" t="s">
        <v>143</v>
      </c>
      <c r="B46" s="7" t="s">
        <v>142</v>
      </c>
      <c r="C46" s="319">
        <v>0</v>
      </c>
      <c r="D46" s="319">
        <v>0</v>
      </c>
      <c r="E46" s="321">
        <f>C46</f>
        <v>0</v>
      </c>
      <c r="F46" s="331">
        <f>E46-G46-N46</f>
        <v>0</v>
      </c>
      <c r="G46" s="317">
        <v>0</v>
      </c>
      <c r="H46" s="317">
        <v>0</v>
      </c>
      <c r="I46" s="317">
        <v>0</v>
      </c>
      <c r="J46" s="317">
        <v>0</v>
      </c>
      <c r="K46" s="317">
        <v>0</v>
      </c>
      <c r="L46" s="317">
        <v>0</v>
      </c>
      <c r="M46" s="317">
        <v>0</v>
      </c>
      <c r="N46" s="317">
        <v>0</v>
      </c>
      <c r="O46" s="317">
        <v>0</v>
      </c>
      <c r="P46" s="317">
        <v>0</v>
      </c>
      <c r="Q46" s="317">
        <v>0</v>
      </c>
      <c r="R46" s="317">
        <v>0</v>
      </c>
      <c r="S46" s="317">
        <v>0</v>
      </c>
      <c r="T46" s="317">
        <v>0</v>
      </c>
      <c r="U46" s="317">
        <v>0</v>
      </c>
      <c r="V46" s="317">
        <v>0</v>
      </c>
      <c r="W46" s="317">
        <v>0</v>
      </c>
      <c r="X46" s="317">
        <v>0</v>
      </c>
      <c r="Y46" s="317">
        <v>0</v>
      </c>
      <c r="Z46" s="317">
        <v>0</v>
      </c>
      <c r="AA46" s="317">
        <v>0</v>
      </c>
      <c r="AB46" s="331">
        <f t="shared" si="7"/>
        <v>0</v>
      </c>
      <c r="AC46" s="332">
        <f t="shared" si="8"/>
        <v>0</v>
      </c>
    </row>
    <row r="47" spans="1:29" ht="31.5" x14ac:dyDescent="0.25">
      <c r="A47" s="29" t="s">
        <v>141</v>
      </c>
      <c r="B47" s="7" t="s">
        <v>140</v>
      </c>
      <c r="C47" s="319">
        <v>0</v>
      </c>
      <c r="D47" s="319">
        <v>0</v>
      </c>
      <c r="E47" s="321">
        <f>C47</f>
        <v>0</v>
      </c>
      <c r="F47" s="331">
        <f>E47-G47-N47</f>
        <v>0</v>
      </c>
      <c r="G47" s="317">
        <v>0</v>
      </c>
      <c r="H47" s="317">
        <v>0</v>
      </c>
      <c r="I47" s="317">
        <v>0</v>
      </c>
      <c r="J47" s="317">
        <v>0</v>
      </c>
      <c r="K47" s="317">
        <v>0</v>
      </c>
      <c r="L47" s="317">
        <v>0</v>
      </c>
      <c r="M47" s="317">
        <v>0</v>
      </c>
      <c r="N47" s="317">
        <v>0</v>
      </c>
      <c r="O47" s="317">
        <v>0</v>
      </c>
      <c r="P47" s="317">
        <v>0</v>
      </c>
      <c r="Q47" s="317">
        <v>0</v>
      </c>
      <c r="R47" s="317">
        <v>0</v>
      </c>
      <c r="S47" s="317">
        <v>0</v>
      </c>
      <c r="T47" s="317">
        <v>0</v>
      </c>
      <c r="U47" s="317">
        <v>0</v>
      </c>
      <c r="V47" s="317">
        <v>0</v>
      </c>
      <c r="W47" s="317">
        <v>0</v>
      </c>
      <c r="X47" s="317">
        <v>0</v>
      </c>
      <c r="Y47" s="317">
        <v>0</v>
      </c>
      <c r="Z47" s="317">
        <v>0</v>
      </c>
      <c r="AA47" s="317">
        <v>0</v>
      </c>
      <c r="AB47" s="331">
        <f t="shared" si="7"/>
        <v>0</v>
      </c>
      <c r="AC47" s="332">
        <f t="shared" si="8"/>
        <v>0</v>
      </c>
    </row>
    <row r="48" spans="1:29" ht="31.5" x14ac:dyDescent="0.25">
      <c r="A48" s="29" t="s">
        <v>139</v>
      </c>
      <c r="B48" s="7" t="s">
        <v>138</v>
      </c>
      <c r="C48" s="319">
        <v>0</v>
      </c>
      <c r="D48" s="319">
        <v>0</v>
      </c>
      <c r="E48" s="321">
        <f>C48</f>
        <v>0</v>
      </c>
      <c r="F48" s="331">
        <f>E48-G48-N48</f>
        <v>0</v>
      </c>
      <c r="G48" s="317">
        <v>0</v>
      </c>
      <c r="H48" s="317">
        <v>0</v>
      </c>
      <c r="I48" s="317">
        <v>0</v>
      </c>
      <c r="J48" s="317">
        <v>0</v>
      </c>
      <c r="K48" s="317">
        <v>0</v>
      </c>
      <c r="L48" s="317">
        <v>0</v>
      </c>
      <c r="M48" s="317">
        <v>0</v>
      </c>
      <c r="N48" s="317">
        <v>0</v>
      </c>
      <c r="O48" s="317">
        <v>0</v>
      </c>
      <c r="P48" s="317">
        <v>0</v>
      </c>
      <c r="Q48" s="317">
        <v>0</v>
      </c>
      <c r="R48" s="317">
        <v>0</v>
      </c>
      <c r="S48" s="317">
        <v>0</v>
      </c>
      <c r="T48" s="317">
        <v>0</v>
      </c>
      <c r="U48" s="317">
        <v>0</v>
      </c>
      <c r="V48" s="317">
        <v>0</v>
      </c>
      <c r="W48" s="317">
        <v>0</v>
      </c>
      <c r="X48" s="317">
        <v>0</v>
      </c>
      <c r="Y48" s="317">
        <v>0</v>
      </c>
      <c r="Z48" s="317">
        <v>0</v>
      </c>
      <c r="AA48" s="317">
        <v>0</v>
      </c>
      <c r="AB48" s="331">
        <f t="shared" si="7"/>
        <v>0</v>
      </c>
      <c r="AC48" s="332">
        <f t="shared" si="8"/>
        <v>0</v>
      </c>
    </row>
    <row r="49" spans="1:29" x14ac:dyDescent="0.25">
      <c r="A49" s="29" t="s">
        <v>137</v>
      </c>
      <c r="B49" s="7" t="s">
        <v>136</v>
      </c>
      <c r="C49" s="319">
        <v>0</v>
      </c>
      <c r="D49" s="319">
        <v>0</v>
      </c>
      <c r="E49" s="321">
        <f>C49</f>
        <v>0</v>
      </c>
      <c r="F49" s="331">
        <f>E49-G49-N49</f>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331">
        <f t="shared" si="7"/>
        <v>0</v>
      </c>
      <c r="AC49" s="332">
        <f t="shared" si="8"/>
        <v>0</v>
      </c>
    </row>
    <row r="50" spans="1:29" ht="18.75" x14ac:dyDescent="0.25">
      <c r="A50" s="29" t="s">
        <v>135</v>
      </c>
      <c r="B50" s="144" t="s">
        <v>546</v>
      </c>
      <c r="C50" s="319">
        <f>C42</f>
        <v>1</v>
      </c>
      <c r="D50" s="319">
        <v>0</v>
      </c>
      <c r="E50" s="321">
        <f>C50</f>
        <v>1</v>
      </c>
      <c r="F50" s="331">
        <f>E50-G50-N50</f>
        <v>1</v>
      </c>
      <c r="G50" s="317">
        <v>0</v>
      </c>
      <c r="H50" s="317">
        <v>0</v>
      </c>
      <c r="I50" s="317">
        <v>0</v>
      </c>
      <c r="J50" s="317">
        <v>0</v>
      </c>
      <c r="K50" s="317">
        <v>0</v>
      </c>
      <c r="L50" s="317">
        <v>0</v>
      </c>
      <c r="M50" s="317">
        <v>0</v>
      </c>
      <c r="N50" s="317">
        <v>0</v>
      </c>
      <c r="O50" s="317">
        <v>0</v>
      </c>
      <c r="P50" s="317">
        <v>1</v>
      </c>
      <c r="Q50" s="317">
        <v>0</v>
      </c>
      <c r="R50" s="317">
        <v>0</v>
      </c>
      <c r="S50" s="317">
        <v>0</v>
      </c>
      <c r="T50" s="317">
        <v>0</v>
      </c>
      <c r="U50" s="317">
        <v>0</v>
      </c>
      <c r="V50" s="317">
        <v>0</v>
      </c>
      <c r="W50" s="317">
        <v>0</v>
      </c>
      <c r="X50" s="317">
        <v>0</v>
      </c>
      <c r="Y50" s="317">
        <v>0</v>
      </c>
      <c r="Z50" s="317">
        <v>0</v>
      </c>
      <c r="AA50" s="317">
        <v>0</v>
      </c>
      <c r="AB50" s="331">
        <f t="shared" si="7"/>
        <v>1</v>
      </c>
      <c r="AC50" s="332">
        <f t="shared" si="8"/>
        <v>0</v>
      </c>
    </row>
    <row r="51" spans="1:29" ht="31.5" x14ac:dyDescent="0.25">
      <c r="A51" s="31" t="s">
        <v>57</v>
      </c>
      <c r="B51" s="30" t="s">
        <v>134</v>
      </c>
      <c r="C51" s="319">
        <v>0</v>
      </c>
      <c r="D51" s="319">
        <v>0</v>
      </c>
      <c r="E51" s="321">
        <f>C51</f>
        <v>0</v>
      </c>
      <c r="F51" s="331">
        <f>E51-G51-N51</f>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331">
        <f t="shared" si="7"/>
        <v>0</v>
      </c>
      <c r="AC51" s="332">
        <f t="shared" si="8"/>
        <v>0</v>
      </c>
    </row>
    <row r="52" spans="1:29" x14ac:dyDescent="0.25">
      <c r="A52" s="29" t="s">
        <v>133</v>
      </c>
      <c r="B52" s="7" t="s">
        <v>132</v>
      </c>
      <c r="C52" s="319">
        <f>C30</f>
        <v>40.61462392</v>
      </c>
      <c r="D52" s="319">
        <v>0</v>
      </c>
      <c r="E52" s="321">
        <f>C52</f>
        <v>40.61462392</v>
      </c>
      <c r="F52" s="331">
        <f>E52-G52-N52</f>
        <v>40.61462392</v>
      </c>
      <c r="G52" s="317">
        <v>0</v>
      </c>
      <c r="H52" s="317">
        <v>0</v>
      </c>
      <c r="I52" s="317">
        <v>0</v>
      </c>
      <c r="J52" s="317">
        <v>0</v>
      </c>
      <c r="K52" s="317">
        <v>0</v>
      </c>
      <c r="L52" s="317">
        <v>0</v>
      </c>
      <c r="M52" s="317">
        <v>0</v>
      </c>
      <c r="N52" s="317">
        <v>0</v>
      </c>
      <c r="O52" s="317">
        <v>0</v>
      </c>
      <c r="P52" s="317">
        <v>40.61462392</v>
      </c>
      <c r="Q52" s="317">
        <v>0</v>
      </c>
      <c r="R52" s="317">
        <v>0</v>
      </c>
      <c r="S52" s="317">
        <v>0</v>
      </c>
      <c r="T52" s="317">
        <v>0</v>
      </c>
      <c r="U52" s="317">
        <v>0</v>
      </c>
      <c r="V52" s="317">
        <v>0</v>
      </c>
      <c r="W52" s="317">
        <v>0</v>
      </c>
      <c r="X52" s="317">
        <v>0</v>
      </c>
      <c r="Y52" s="317">
        <v>0</v>
      </c>
      <c r="Z52" s="317">
        <v>0</v>
      </c>
      <c r="AA52" s="317">
        <v>0</v>
      </c>
      <c r="AB52" s="331">
        <f t="shared" si="7"/>
        <v>40.61462392</v>
      </c>
      <c r="AC52" s="332">
        <f t="shared" si="8"/>
        <v>0</v>
      </c>
    </row>
    <row r="53" spans="1:29" x14ac:dyDescent="0.25">
      <c r="A53" s="29" t="s">
        <v>131</v>
      </c>
      <c r="B53" s="7" t="s">
        <v>125</v>
      </c>
      <c r="C53" s="319">
        <v>0</v>
      </c>
      <c r="D53" s="319">
        <v>0</v>
      </c>
      <c r="E53" s="321">
        <f>C53</f>
        <v>0</v>
      </c>
      <c r="F53" s="331">
        <f>E53-G53-N53</f>
        <v>0</v>
      </c>
      <c r="G53" s="317">
        <v>0</v>
      </c>
      <c r="H53" s="317">
        <v>0</v>
      </c>
      <c r="I53" s="317">
        <v>0</v>
      </c>
      <c r="J53" s="317">
        <v>0</v>
      </c>
      <c r="K53" s="317">
        <v>0</v>
      </c>
      <c r="L53" s="317">
        <v>0</v>
      </c>
      <c r="M53" s="317">
        <v>0</v>
      </c>
      <c r="N53" s="317">
        <v>0</v>
      </c>
      <c r="O53" s="317">
        <v>0</v>
      </c>
      <c r="P53" s="317">
        <v>0</v>
      </c>
      <c r="Q53" s="317">
        <v>0</v>
      </c>
      <c r="R53" s="317">
        <v>0</v>
      </c>
      <c r="S53" s="317">
        <v>0</v>
      </c>
      <c r="T53" s="317">
        <v>0</v>
      </c>
      <c r="U53" s="317">
        <v>0</v>
      </c>
      <c r="V53" s="317">
        <v>0</v>
      </c>
      <c r="W53" s="317">
        <v>0</v>
      </c>
      <c r="X53" s="317">
        <v>0</v>
      </c>
      <c r="Y53" s="317">
        <v>0</v>
      </c>
      <c r="Z53" s="317">
        <v>0</v>
      </c>
      <c r="AA53" s="317">
        <v>0</v>
      </c>
      <c r="AB53" s="331">
        <f t="shared" si="7"/>
        <v>0</v>
      </c>
      <c r="AC53" s="332">
        <f t="shared" si="8"/>
        <v>0</v>
      </c>
    </row>
    <row r="54" spans="1:29" x14ac:dyDescent="0.25">
      <c r="A54" s="29" t="s">
        <v>130</v>
      </c>
      <c r="B54" s="144" t="s">
        <v>124</v>
      </c>
      <c r="C54" s="319">
        <v>0</v>
      </c>
      <c r="D54" s="319">
        <v>0</v>
      </c>
      <c r="E54" s="321">
        <f>C54</f>
        <v>0</v>
      </c>
      <c r="F54" s="331">
        <f>E54-G54-N54</f>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31">
        <f t="shared" si="7"/>
        <v>0</v>
      </c>
      <c r="AC54" s="332">
        <f t="shared" si="8"/>
        <v>0</v>
      </c>
    </row>
    <row r="55" spans="1:29" x14ac:dyDescent="0.25">
      <c r="A55" s="29" t="s">
        <v>129</v>
      </c>
      <c r="B55" s="144" t="s">
        <v>123</v>
      </c>
      <c r="C55" s="319">
        <v>0</v>
      </c>
      <c r="D55" s="319">
        <v>0</v>
      </c>
      <c r="E55" s="321">
        <f>C55</f>
        <v>0</v>
      </c>
      <c r="F55" s="331">
        <f>E55-G55-N55</f>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31">
        <f t="shared" si="7"/>
        <v>0</v>
      </c>
      <c r="AC55" s="332">
        <f t="shared" si="8"/>
        <v>0</v>
      </c>
    </row>
    <row r="56" spans="1:29" x14ac:dyDescent="0.25">
      <c r="A56" s="29" t="s">
        <v>128</v>
      </c>
      <c r="B56" s="144" t="s">
        <v>122</v>
      </c>
      <c r="C56" s="319">
        <v>0</v>
      </c>
      <c r="D56" s="319">
        <v>0</v>
      </c>
      <c r="E56" s="321">
        <f>C56</f>
        <v>0</v>
      </c>
      <c r="F56" s="331">
        <f>E56-G56-N56</f>
        <v>0</v>
      </c>
      <c r="G56" s="317">
        <v>0</v>
      </c>
      <c r="H56" s="317">
        <v>0</v>
      </c>
      <c r="I56" s="317">
        <v>0</v>
      </c>
      <c r="J56" s="317">
        <v>0</v>
      </c>
      <c r="K56" s="317">
        <v>0</v>
      </c>
      <c r="L56" s="317">
        <v>0</v>
      </c>
      <c r="M56" s="317">
        <v>0</v>
      </c>
      <c r="N56" s="317">
        <v>0</v>
      </c>
      <c r="O56" s="317">
        <v>0</v>
      </c>
      <c r="P56" s="317">
        <v>0</v>
      </c>
      <c r="Q56" s="317">
        <v>0</v>
      </c>
      <c r="R56" s="317">
        <v>0</v>
      </c>
      <c r="S56" s="317">
        <v>0</v>
      </c>
      <c r="T56" s="317">
        <v>0</v>
      </c>
      <c r="U56" s="317">
        <v>0</v>
      </c>
      <c r="V56" s="317">
        <v>0</v>
      </c>
      <c r="W56" s="317">
        <v>0</v>
      </c>
      <c r="X56" s="317">
        <v>0</v>
      </c>
      <c r="Y56" s="317">
        <v>0</v>
      </c>
      <c r="Z56" s="317">
        <v>0</v>
      </c>
      <c r="AA56" s="317">
        <v>0</v>
      </c>
      <c r="AB56" s="331">
        <f t="shared" si="7"/>
        <v>0</v>
      </c>
      <c r="AC56" s="332">
        <f t="shared" si="8"/>
        <v>0</v>
      </c>
    </row>
    <row r="57" spans="1:29" ht="18.75" x14ac:dyDescent="0.25">
      <c r="A57" s="29" t="s">
        <v>127</v>
      </c>
      <c r="B57" s="144" t="s">
        <v>546</v>
      </c>
      <c r="C57" s="319">
        <f>C50</f>
        <v>1</v>
      </c>
      <c r="D57" s="319">
        <v>0</v>
      </c>
      <c r="E57" s="321">
        <f>C57</f>
        <v>1</v>
      </c>
      <c r="F57" s="331">
        <f>E57-G57-N57</f>
        <v>1</v>
      </c>
      <c r="G57" s="317">
        <v>0</v>
      </c>
      <c r="H57" s="317">
        <v>0</v>
      </c>
      <c r="I57" s="317">
        <v>0</v>
      </c>
      <c r="J57" s="317">
        <v>0</v>
      </c>
      <c r="K57" s="317">
        <v>0</v>
      </c>
      <c r="L57" s="317">
        <v>0</v>
      </c>
      <c r="M57" s="317">
        <v>0</v>
      </c>
      <c r="N57" s="317">
        <v>0</v>
      </c>
      <c r="O57" s="317">
        <v>0</v>
      </c>
      <c r="P57" s="317">
        <v>1</v>
      </c>
      <c r="Q57" s="317">
        <v>0</v>
      </c>
      <c r="R57" s="317">
        <v>0</v>
      </c>
      <c r="S57" s="317">
        <v>0</v>
      </c>
      <c r="T57" s="317">
        <v>0</v>
      </c>
      <c r="U57" s="317">
        <v>0</v>
      </c>
      <c r="V57" s="317">
        <v>0</v>
      </c>
      <c r="W57" s="317">
        <v>0</v>
      </c>
      <c r="X57" s="317">
        <v>0</v>
      </c>
      <c r="Y57" s="317">
        <v>0</v>
      </c>
      <c r="Z57" s="317">
        <v>0</v>
      </c>
      <c r="AA57" s="317">
        <v>0</v>
      </c>
      <c r="AB57" s="331">
        <f t="shared" si="7"/>
        <v>1</v>
      </c>
      <c r="AC57" s="332">
        <f t="shared" si="8"/>
        <v>0</v>
      </c>
    </row>
    <row r="58" spans="1:29" ht="31.5" x14ac:dyDescent="0.25">
      <c r="A58" s="31" t="s">
        <v>56</v>
      </c>
      <c r="B58" s="145" t="s">
        <v>223</v>
      </c>
      <c r="C58" s="319">
        <v>0</v>
      </c>
      <c r="D58" s="319">
        <v>0</v>
      </c>
      <c r="E58" s="321">
        <f>C58</f>
        <v>0</v>
      </c>
      <c r="F58" s="331">
        <f>E58-G58-N58</f>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331">
        <f t="shared" si="7"/>
        <v>0</v>
      </c>
      <c r="AC58" s="332">
        <f t="shared" si="8"/>
        <v>0</v>
      </c>
    </row>
    <row r="59" spans="1:29" x14ac:dyDescent="0.25">
      <c r="A59" s="31" t="s">
        <v>54</v>
      </c>
      <c r="B59" s="30" t="s">
        <v>126</v>
      </c>
      <c r="C59" s="319">
        <v>0</v>
      </c>
      <c r="D59" s="319">
        <v>0</v>
      </c>
      <c r="E59" s="321">
        <f>C59</f>
        <v>0</v>
      </c>
      <c r="F59" s="331">
        <f>E59-G59-N59</f>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331">
        <f t="shared" si="7"/>
        <v>0</v>
      </c>
      <c r="AC59" s="332">
        <f t="shared" si="8"/>
        <v>0</v>
      </c>
    </row>
    <row r="60" spans="1:29" x14ac:dyDescent="0.25">
      <c r="A60" s="29" t="s">
        <v>217</v>
      </c>
      <c r="B60" s="146" t="s">
        <v>146</v>
      </c>
      <c r="C60" s="319">
        <v>0</v>
      </c>
      <c r="D60" s="319">
        <v>0</v>
      </c>
      <c r="E60" s="321">
        <f>C60</f>
        <v>0</v>
      </c>
      <c r="F60" s="331">
        <f>E60-G60-N60</f>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331">
        <f t="shared" si="7"/>
        <v>0</v>
      </c>
      <c r="AC60" s="332">
        <f t="shared" si="8"/>
        <v>0</v>
      </c>
    </row>
    <row r="61" spans="1:29" x14ac:dyDescent="0.25">
      <c r="A61" s="29" t="s">
        <v>218</v>
      </c>
      <c r="B61" s="146" t="s">
        <v>144</v>
      </c>
      <c r="C61" s="319">
        <v>0</v>
      </c>
      <c r="D61" s="319">
        <v>0</v>
      </c>
      <c r="E61" s="321">
        <f>C61</f>
        <v>0</v>
      </c>
      <c r="F61" s="331">
        <f>E61-G61-N61</f>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331">
        <f t="shared" si="7"/>
        <v>0</v>
      </c>
      <c r="AC61" s="332">
        <f t="shared" si="8"/>
        <v>0</v>
      </c>
    </row>
    <row r="62" spans="1:29" x14ac:dyDescent="0.25">
      <c r="A62" s="29" t="s">
        <v>219</v>
      </c>
      <c r="B62" s="146" t="s">
        <v>142</v>
      </c>
      <c r="C62" s="319">
        <v>0</v>
      </c>
      <c r="D62" s="319">
        <v>0</v>
      </c>
      <c r="E62" s="321">
        <f>C62</f>
        <v>0</v>
      </c>
      <c r="F62" s="331">
        <f>E62-G62-N62</f>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331">
        <f t="shared" si="7"/>
        <v>0</v>
      </c>
      <c r="AC62" s="332">
        <f t="shared" si="8"/>
        <v>0</v>
      </c>
    </row>
    <row r="63" spans="1:29" x14ac:dyDescent="0.25">
      <c r="A63" s="29" t="s">
        <v>220</v>
      </c>
      <c r="B63" s="146" t="s">
        <v>222</v>
      </c>
      <c r="C63" s="319">
        <v>0</v>
      </c>
      <c r="D63" s="319">
        <v>0</v>
      </c>
      <c r="E63" s="321">
        <f>C63</f>
        <v>0</v>
      </c>
      <c r="F63" s="331">
        <f>E63-G63-N63</f>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31">
        <f t="shared" si="7"/>
        <v>0</v>
      </c>
      <c r="AC63" s="332">
        <f t="shared" si="8"/>
        <v>0</v>
      </c>
    </row>
    <row r="64" spans="1:29" ht="18.75" x14ac:dyDescent="0.25">
      <c r="A64" s="29" t="s">
        <v>221</v>
      </c>
      <c r="B64" s="144" t="s">
        <v>498</v>
      </c>
      <c r="C64" s="319">
        <v>0</v>
      </c>
      <c r="D64" s="319">
        <v>0</v>
      </c>
      <c r="E64" s="321">
        <f>C64</f>
        <v>0</v>
      </c>
      <c r="F64" s="331">
        <f>E64-G64-N64</f>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31">
        <f t="shared" si="7"/>
        <v>0</v>
      </c>
      <c r="AC64" s="332">
        <f t="shared" si="8"/>
        <v>0</v>
      </c>
    </row>
    <row r="65" spans="1:28" x14ac:dyDescent="0.25">
      <c r="A65" s="27"/>
      <c r="B65" s="28"/>
      <c r="C65" s="28"/>
      <c r="D65" s="28"/>
      <c r="E65" s="28"/>
      <c r="F65" s="28"/>
      <c r="G65" s="28"/>
      <c r="H65" s="28"/>
      <c r="I65" s="28"/>
      <c r="J65" s="28"/>
      <c r="K65" s="28"/>
      <c r="L65" s="28"/>
      <c r="M65" s="28"/>
      <c r="N65" s="28"/>
      <c r="O65" s="28"/>
      <c r="P65" s="28"/>
      <c r="Q65" s="28"/>
      <c r="R65" s="28"/>
      <c r="S65" s="28"/>
      <c r="T65" s="28"/>
      <c r="U65" s="28"/>
      <c r="V65" s="28"/>
      <c r="W65" s="28"/>
      <c r="X65" s="27"/>
      <c r="Y65" s="27"/>
      <c r="Z65" s="22"/>
      <c r="AA65" s="22"/>
      <c r="AB65" s="22"/>
    </row>
    <row r="66" spans="1:28" ht="54" customHeight="1" x14ac:dyDescent="0.25">
      <c r="A66" s="22"/>
      <c r="B66" s="419"/>
      <c r="C66" s="419"/>
      <c r="D66" s="419"/>
      <c r="E66" s="419"/>
      <c r="F66" s="419"/>
      <c r="G66" s="419"/>
      <c r="H66" s="419"/>
      <c r="I66" s="419"/>
      <c r="J66" s="419"/>
      <c r="K66" s="419"/>
      <c r="L66" s="419"/>
      <c r="M66" s="419"/>
      <c r="N66" s="419"/>
      <c r="O66" s="419"/>
      <c r="P66" s="419"/>
      <c r="Q66" s="419"/>
      <c r="R66" s="419"/>
      <c r="S66" s="419"/>
      <c r="T66" s="419"/>
      <c r="U66" s="419"/>
      <c r="V66" s="104"/>
      <c r="W66" s="104"/>
      <c r="X66" s="26"/>
      <c r="Y66" s="26"/>
      <c r="Z66" s="26"/>
      <c r="AA66" s="26"/>
      <c r="AB66" s="26"/>
    </row>
    <row r="67" spans="1:28" x14ac:dyDescent="0.25">
      <c r="A67" s="22"/>
      <c r="B67" s="22"/>
      <c r="C67" s="22"/>
      <c r="D67" s="22"/>
      <c r="E67" s="22"/>
      <c r="F67" s="22"/>
      <c r="X67" s="22"/>
      <c r="Y67" s="22"/>
      <c r="Z67" s="22"/>
      <c r="AA67" s="22"/>
      <c r="AB67" s="22"/>
    </row>
    <row r="68" spans="1:28" ht="50.25" customHeight="1" x14ac:dyDescent="0.25">
      <c r="A68" s="22"/>
      <c r="B68" s="418"/>
      <c r="C68" s="418"/>
      <c r="D68" s="418"/>
      <c r="E68" s="418"/>
      <c r="F68" s="418"/>
      <c r="G68" s="418"/>
      <c r="H68" s="418"/>
      <c r="I68" s="418"/>
      <c r="J68" s="418"/>
      <c r="K68" s="418"/>
      <c r="L68" s="418"/>
      <c r="M68" s="418"/>
      <c r="N68" s="418"/>
      <c r="O68" s="418"/>
      <c r="P68" s="418"/>
      <c r="Q68" s="418"/>
      <c r="R68" s="418"/>
      <c r="S68" s="418"/>
      <c r="T68" s="418"/>
      <c r="U68" s="418"/>
      <c r="V68" s="103"/>
      <c r="W68" s="103"/>
      <c r="X68" s="22"/>
      <c r="Y68" s="22"/>
      <c r="Z68" s="22"/>
      <c r="AA68" s="22"/>
      <c r="AB68" s="22"/>
    </row>
    <row r="69" spans="1:28" x14ac:dyDescent="0.25">
      <c r="A69" s="22"/>
      <c r="B69" s="22"/>
      <c r="C69" s="22"/>
      <c r="D69" s="22"/>
      <c r="E69" s="22"/>
      <c r="F69" s="22"/>
      <c r="X69" s="22"/>
      <c r="Y69" s="22"/>
      <c r="Z69" s="22"/>
      <c r="AA69" s="22"/>
      <c r="AB69" s="22"/>
    </row>
    <row r="70" spans="1:28" ht="36.75" customHeight="1" x14ac:dyDescent="0.25">
      <c r="A70" s="22"/>
      <c r="B70" s="419"/>
      <c r="C70" s="419"/>
      <c r="D70" s="419"/>
      <c r="E70" s="419"/>
      <c r="F70" s="419"/>
      <c r="G70" s="419"/>
      <c r="H70" s="419"/>
      <c r="I70" s="419"/>
      <c r="J70" s="419"/>
      <c r="K70" s="419"/>
      <c r="L70" s="419"/>
      <c r="M70" s="419"/>
      <c r="N70" s="419"/>
      <c r="O70" s="419"/>
      <c r="P70" s="419"/>
      <c r="Q70" s="419"/>
      <c r="R70" s="419"/>
      <c r="S70" s="419"/>
      <c r="T70" s="419"/>
      <c r="U70" s="419"/>
      <c r="V70" s="104"/>
      <c r="W70" s="104"/>
      <c r="X70" s="22"/>
      <c r="Y70" s="22"/>
      <c r="Z70" s="22"/>
      <c r="AA70" s="22"/>
      <c r="AB70" s="22"/>
    </row>
    <row r="71" spans="1:28" x14ac:dyDescent="0.25">
      <c r="A71" s="22"/>
      <c r="B71" s="25"/>
      <c r="C71" s="25"/>
      <c r="D71" s="25"/>
      <c r="E71" s="25"/>
      <c r="F71" s="25"/>
      <c r="X71" s="22"/>
      <c r="Y71" s="22"/>
      <c r="Z71" s="24"/>
      <c r="AA71" s="22"/>
      <c r="AB71" s="22"/>
    </row>
    <row r="72" spans="1:28" ht="51" customHeight="1" x14ac:dyDescent="0.25">
      <c r="A72" s="22"/>
      <c r="B72" s="419"/>
      <c r="C72" s="419"/>
      <c r="D72" s="419"/>
      <c r="E72" s="419"/>
      <c r="F72" s="419"/>
      <c r="G72" s="419"/>
      <c r="H72" s="419"/>
      <c r="I72" s="419"/>
      <c r="J72" s="419"/>
      <c r="K72" s="419"/>
      <c r="L72" s="419"/>
      <c r="M72" s="419"/>
      <c r="N72" s="419"/>
      <c r="O72" s="419"/>
      <c r="P72" s="419"/>
      <c r="Q72" s="419"/>
      <c r="R72" s="419"/>
      <c r="S72" s="419"/>
      <c r="T72" s="419"/>
      <c r="U72" s="419"/>
      <c r="V72" s="104"/>
      <c r="W72" s="104"/>
      <c r="X72" s="22"/>
      <c r="Y72" s="22"/>
      <c r="Z72" s="24"/>
      <c r="AA72" s="22"/>
      <c r="AB72" s="22"/>
    </row>
    <row r="73" spans="1:28" ht="32.25" customHeight="1" x14ac:dyDescent="0.25">
      <c r="A73" s="22"/>
      <c r="B73" s="418"/>
      <c r="C73" s="418"/>
      <c r="D73" s="418"/>
      <c r="E73" s="418"/>
      <c r="F73" s="418"/>
      <c r="G73" s="418"/>
      <c r="H73" s="418"/>
      <c r="I73" s="418"/>
      <c r="J73" s="418"/>
      <c r="K73" s="418"/>
      <c r="L73" s="418"/>
      <c r="M73" s="418"/>
      <c r="N73" s="418"/>
      <c r="O73" s="418"/>
      <c r="P73" s="418"/>
      <c r="Q73" s="418"/>
      <c r="R73" s="418"/>
      <c r="S73" s="418"/>
      <c r="T73" s="418"/>
      <c r="U73" s="418"/>
      <c r="V73" s="103"/>
      <c r="W73" s="103"/>
      <c r="X73" s="22"/>
      <c r="Y73" s="22"/>
      <c r="Z73" s="22"/>
      <c r="AA73" s="22"/>
      <c r="AB73" s="22"/>
    </row>
    <row r="74" spans="1:28" ht="51.75" customHeight="1" x14ac:dyDescent="0.25">
      <c r="A74" s="22"/>
      <c r="B74" s="419"/>
      <c r="C74" s="419"/>
      <c r="D74" s="419"/>
      <c r="E74" s="419"/>
      <c r="F74" s="419"/>
      <c r="G74" s="419"/>
      <c r="H74" s="419"/>
      <c r="I74" s="419"/>
      <c r="J74" s="419"/>
      <c r="K74" s="419"/>
      <c r="L74" s="419"/>
      <c r="M74" s="419"/>
      <c r="N74" s="419"/>
      <c r="O74" s="419"/>
      <c r="P74" s="419"/>
      <c r="Q74" s="419"/>
      <c r="R74" s="419"/>
      <c r="S74" s="419"/>
      <c r="T74" s="419"/>
      <c r="U74" s="419"/>
      <c r="V74" s="104"/>
      <c r="W74" s="104"/>
      <c r="X74" s="22"/>
      <c r="Y74" s="22"/>
      <c r="Z74" s="22"/>
      <c r="AA74" s="22"/>
      <c r="AB74" s="22"/>
    </row>
    <row r="75" spans="1:28" ht="21.75" customHeight="1" x14ac:dyDescent="0.25">
      <c r="A75" s="22"/>
      <c r="B75" s="420"/>
      <c r="C75" s="420"/>
      <c r="D75" s="420"/>
      <c r="E75" s="420"/>
      <c r="F75" s="420"/>
      <c r="G75" s="420"/>
      <c r="H75" s="420"/>
      <c r="I75" s="420"/>
      <c r="J75" s="420"/>
      <c r="K75" s="420"/>
      <c r="L75" s="420"/>
      <c r="M75" s="420"/>
      <c r="N75" s="420"/>
      <c r="O75" s="420"/>
      <c r="P75" s="420"/>
      <c r="Q75" s="420"/>
      <c r="R75" s="420"/>
      <c r="S75" s="420"/>
      <c r="T75" s="420"/>
      <c r="U75" s="420"/>
      <c r="V75" s="105"/>
      <c r="W75" s="105"/>
      <c r="X75" s="23"/>
      <c r="Y75" s="23"/>
      <c r="Z75" s="22"/>
      <c r="AA75" s="22"/>
      <c r="AB75" s="22"/>
    </row>
    <row r="76" spans="1:28" ht="23.25" customHeight="1" x14ac:dyDescent="0.25">
      <c r="A76" s="22"/>
      <c r="B76" s="23"/>
      <c r="C76" s="23"/>
      <c r="D76" s="23"/>
      <c r="E76" s="23"/>
      <c r="F76" s="23"/>
      <c r="X76" s="22"/>
      <c r="Y76" s="22"/>
      <c r="Z76" s="22"/>
      <c r="AA76" s="22"/>
      <c r="AB76" s="22"/>
    </row>
    <row r="77" spans="1:28" ht="18.75" customHeight="1" x14ac:dyDescent="0.25">
      <c r="A77" s="22"/>
      <c r="B77" s="417"/>
      <c r="C77" s="417"/>
      <c r="D77" s="417"/>
      <c r="E77" s="417"/>
      <c r="F77" s="417"/>
      <c r="G77" s="417"/>
      <c r="H77" s="417"/>
      <c r="I77" s="417"/>
      <c r="J77" s="417"/>
      <c r="K77" s="417"/>
      <c r="L77" s="417"/>
      <c r="M77" s="417"/>
      <c r="N77" s="417"/>
      <c r="O77" s="417"/>
      <c r="P77" s="417"/>
      <c r="Q77" s="417"/>
      <c r="R77" s="417"/>
      <c r="S77" s="417"/>
      <c r="T77" s="417"/>
      <c r="U77" s="417"/>
      <c r="V77" s="102"/>
      <c r="W77" s="102"/>
      <c r="X77" s="22"/>
      <c r="Y77" s="22"/>
      <c r="Z77" s="22"/>
      <c r="AA77" s="22"/>
      <c r="AB77" s="22"/>
    </row>
    <row r="78" spans="1:28" x14ac:dyDescent="0.25">
      <c r="A78" s="22"/>
      <c r="B78" s="22"/>
      <c r="C78" s="22"/>
      <c r="D78" s="22"/>
      <c r="E78" s="22"/>
      <c r="F78" s="22"/>
      <c r="X78" s="22"/>
      <c r="Y78" s="22"/>
      <c r="Z78" s="22"/>
      <c r="AA78" s="22"/>
      <c r="AB78" s="22"/>
    </row>
    <row r="79" spans="1:28" x14ac:dyDescent="0.25">
      <c r="A79" s="22"/>
      <c r="B79" s="22"/>
      <c r="C79" s="22"/>
      <c r="D79" s="22"/>
      <c r="E79" s="22"/>
      <c r="F79" s="22"/>
      <c r="X79" s="22"/>
      <c r="Y79" s="22"/>
      <c r="Z79" s="22"/>
      <c r="AA79" s="22"/>
      <c r="AB79" s="22"/>
    </row>
    <row r="80" spans="1:28" x14ac:dyDescent="0.25">
      <c r="G80" s="21"/>
      <c r="H80" s="21"/>
      <c r="I80" s="21"/>
      <c r="J80" s="21"/>
      <c r="K80" s="21"/>
      <c r="L80" s="21"/>
      <c r="M80" s="21"/>
      <c r="N80" s="21"/>
      <c r="O80" s="21"/>
      <c r="P80" s="21"/>
      <c r="Q80" s="21"/>
      <c r="R80" s="21"/>
      <c r="S80" s="21"/>
      <c r="T80" s="21"/>
      <c r="U80" s="21"/>
      <c r="V80" s="21"/>
      <c r="W80" s="21"/>
    </row>
    <row r="81" spans="7:23" x14ac:dyDescent="0.25">
      <c r="G81" s="21"/>
      <c r="H81" s="21"/>
      <c r="I81" s="21"/>
      <c r="J81" s="21"/>
      <c r="K81" s="21"/>
      <c r="L81" s="21"/>
      <c r="M81" s="21"/>
      <c r="N81" s="21"/>
      <c r="O81" s="21"/>
      <c r="P81" s="21"/>
      <c r="Q81" s="21"/>
      <c r="R81" s="21"/>
      <c r="S81" s="21"/>
      <c r="T81" s="21"/>
      <c r="U81" s="21"/>
      <c r="V81" s="21"/>
      <c r="W81" s="21"/>
    </row>
    <row r="82" spans="7:23" x14ac:dyDescent="0.25">
      <c r="G82" s="21"/>
      <c r="H82" s="21"/>
      <c r="I82" s="21"/>
      <c r="J82" s="21"/>
      <c r="K82" s="21"/>
      <c r="L82" s="21"/>
      <c r="M82" s="21"/>
      <c r="N82" s="21"/>
      <c r="O82" s="21"/>
      <c r="P82" s="21"/>
      <c r="Q82" s="21"/>
      <c r="R82" s="21"/>
      <c r="S82" s="21"/>
      <c r="T82" s="21"/>
      <c r="U82" s="21"/>
      <c r="V82" s="21"/>
      <c r="W82" s="21"/>
    </row>
    <row r="83" spans="7:23" x14ac:dyDescent="0.25">
      <c r="G83" s="21"/>
      <c r="H83" s="21"/>
      <c r="I83" s="21"/>
      <c r="J83" s="21"/>
      <c r="K83" s="21"/>
      <c r="L83" s="21"/>
      <c r="M83" s="21"/>
      <c r="N83" s="21"/>
      <c r="O83" s="21"/>
      <c r="P83" s="21"/>
      <c r="Q83" s="21"/>
      <c r="R83" s="21"/>
      <c r="S83" s="21"/>
      <c r="T83" s="21"/>
      <c r="U83" s="21"/>
      <c r="V83" s="21"/>
      <c r="W83" s="21"/>
    </row>
    <row r="84" spans="7:23" x14ac:dyDescent="0.25">
      <c r="G84" s="21"/>
      <c r="H84" s="21"/>
      <c r="I84" s="21"/>
      <c r="J84" s="21"/>
      <c r="K84" s="21"/>
      <c r="L84" s="21"/>
      <c r="M84" s="21"/>
      <c r="N84" s="21"/>
      <c r="O84" s="21"/>
      <c r="P84" s="21"/>
      <c r="Q84" s="21"/>
      <c r="R84" s="21"/>
      <c r="S84" s="21"/>
      <c r="T84" s="21"/>
      <c r="U84" s="21"/>
      <c r="V84" s="21"/>
      <c r="W84" s="21"/>
    </row>
    <row r="85" spans="7:23" x14ac:dyDescent="0.25">
      <c r="G85" s="21"/>
      <c r="H85" s="21"/>
      <c r="I85" s="21"/>
      <c r="J85" s="21"/>
      <c r="K85" s="21"/>
      <c r="L85" s="21"/>
      <c r="M85" s="21"/>
      <c r="N85" s="21"/>
      <c r="O85" s="21"/>
      <c r="P85" s="21"/>
      <c r="Q85" s="21"/>
      <c r="R85" s="21"/>
      <c r="S85" s="21"/>
      <c r="T85" s="21"/>
      <c r="U85" s="21"/>
      <c r="V85" s="21"/>
      <c r="W85" s="21"/>
    </row>
    <row r="86" spans="7:23" x14ac:dyDescent="0.25">
      <c r="G86" s="21"/>
      <c r="H86" s="21"/>
      <c r="I86" s="21"/>
      <c r="J86" s="21"/>
      <c r="K86" s="21"/>
      <c r="L86" s="21"/>
      <c r="M86" s="21"/>
      <c r="N86" s="21"/>
      <c r="O86" s="21"/>
      <c r="P86" s="21"/>
      <c r="Q86" s="21"/>
      <c r="R86" s="21"/>
      <c r="S86" s="21"/>
      <c r="T86" s="21"/>
      <c r="U86" s="21"/>
      <c r="V86" s="21"/>
      <c r="W86" s="21"/>
    </row>
    <row r="87" spans="7:23" x14ac:dyDescent="0.25">
      <c r="G87" s="21"/>
      <c r="H87" s="21"/>
      <c r="I87" s="21"/>
      <c r="J87" s="21"/>
      <c r="K87" s="21"/>
      <c r="L87" s="21"/>
      <c r="M87" s="21"/>
      <c r="N87" s="21"/>
      <c r="O87" s="21"/>
      <c r="P87" s="21"/>
      <c r="Q87" s="21"/>
      <c r="R87" s="21"/>
      <c r="S87" s="21"/>
      <c r="T87" s="21"/>
      <c r="U87" s="21"/>
      <c r="V87" s="21"/>
      <c r="W87" s="21"/>
    </row>
    <row r="88" spans="7:23" x14ac:dyDescent="0.25">
      <c r="G88" s="21"/>
      <c r="H88" s="21"/>
      <c r="I88" s="21"/>
      <c r="J88" s="21"/>
      <c r="K88" s="21"/>
      <c r="L88" s="21"/>
      <c r="M88" s="21"/>
      <c r="N88" s="21"/>
      <c r="O88" s="21"/>
      <c r="P88" s="21"/>
      <c r="Q88" s="21"/>
      <c r="R88" s="21"/>
      <c r="S88" s="21"/>
      <c r="T88" s="21"/>
      <c r="U88" s="21"/>
      <c r="V88" s="21"/>
      <c r="W88" s="21"/>
    </row>
    <row r="89" spans="7:23" x14ac:dyDescent="0.25">
      <c r="G89" s="21"/>
      <c r="H89" s="21"/>
      <c r="I89" s="21"/>
      <c r="J89" s="21"/>
      <c r="K89" s="21"/>
      <c r="L89" s="21"/>
      <c r="M89" s="21"/>
      <c r="N89" s="21"/>
      <c r="O89" s="21"/>
      <c r="P89" s="21"/>
      <c r="Q89" s="21"/>
      <c r="R89" s="21"/>
      <c r="S89" s="21"/>
      <c r="T89" s="21"/>
      <c r="U89" s="21"/>
      <c r="V89" s="21"/>
      <c r="W89" s="21"/>
    </row>
    <row r="90" spans="7:23" x14ac:dyDescent="0.25">
      <c r="G90" s="21"/>
      <c r="H90" s="21"/>
      <c r="I90" s="21"/>
      <c r="J90" s="21"/>
      <c r="K90" s="21"/>
      <c r="L90" s="21"/>
      <c r="M90" s="21"/>
      <c r="N90" s="21"/>
      <c r="O90" s="21"/>
      <c r="P90" s="21"/>
      <c r="Q90" s="21"/>
      <c r="R90" s="21"/>
      <c r="S90" s="21"/>
      <c r="T90" s="21"/>
      <c r="U90" s="21"/>
      <c r="V90" s="21"/>
      <c r="W90" s="21"/>
    </row>
    <row r="91" spans="7:23" x14ac:dyDescent="0.25">
      <c r="G91" s="21"/>
      <c r="H91" s="21"/>
      <c r="I91" s="21"/>
      <c r="J91" s="21"/>
      <c r="K91" s="21"/>
      <c r="L91" s="21"/>
      <c r="M91" s="21"/>
      <c r="N91" s="21"/>
      <c r="O91" s="21"/>
      <c r="P91" s="21"/>
      <c r="Q91" s="21"/>
      <c r="R91" s="21"/>
      <c r="S91" s="21"/>
      <c r="T91" s="21"/>
      <c r="U91" s="21"/>
      <c r="V91" s="21"/>
      <c r="W91" s="21"/>
    </row>
    <row r="92" spans="7:23" x14ac:dyDescent="0.25">
      <c r="G92" s="21"/>
      <c r="H92" s="21"/>
      <c r="I92" s="21"/>
      <c r="J92" s="21"/>
      <c r="K92" s="21"/>
      <c r="L92" s="21"/>
      <c r="M92" s="21"/>
      <c r="N92" s="21"/>
      <c r="O92" s="21"/>
      <c r="P92" s="21"/>
      <c r="Q92" s="21"/>
      <c r="R92" s="21"/>
      <c r="S92" s="21"/>
      <c r="T92" s="21"/>
      <c r="U92" s="21"/>
      <c r="V92" s="21"/>
      <c r="W92" s="21"/>
    </row>
  </sheetData>
  <mergeCells count="39">
    <mergeCell ref="A4:AC4"/>
    <mergeCell ref="A6:AC6"/>
    <mergeCell ref="A8:AC8"/>
    <mergeCell ref="A9:AC9"/>
    <mergeCell ref="A11:AC11"/>
    <mergeCell ref="V21:W21"/>
    <mergeCell ref="X21:Y21"/>
    <mergeCell ref="Z21:AA21"/>
    <mergeCell ref="A12:AC12"/>
    <mergeCell ref="L20:O20"/>
    <mergeCell ref="P20:S20"/>
    <mergeCell ref="L21:M21"/>
    <mergeCell ref="N21:O21"/>
    <mergeCell ref="P21:Q21"/>
    <mergeCell ref="R21:S21"/>
    <mergeCell ref="H20:K20"/>
    <mergeCell ref="H21:I21"/>
    <mergeCell ref="J21:K21"/>
    <mergeCell ref="B66:U66"/>
    <mergeCell ref="X20:AA20"/>
    <mergeCell ref="A14:AC14"/>
    <mergeCell ref="A15:AC15"/>
    <mergeCell ref="A16:AC16"/>
    <mergeCell ref="A18:AC18"/>
    <mergeCell ref="A20:A22"/>
    <mergeCell ref="B20:B22"/>
    <mergeCell ref="C20:D21"/>
    <mergeCell ref="E20:F21"/>
    <mergeCell ref="G20:G22"/>
    <mergeCell ref="T20:W20"/>
    <mergeCell ref="AB20:AC21"/>
    <mergeCell ref="T21:U21"/>
    <mergeCell ref="B77:U77"/>
    <mergeCell ref="B68:U68"/>
    <mergeCell ref="B70:U70"/>
    <mergeCell ref="B72:U72"/>
    <mergeCell ref="B73:U73"/>
    <mergeCell ref="B74:U74"/>
    <mergeCell ref="B75:U75"/>
  </mergeCells>
  <conditionalFormatting sqref="AA24:AA64 S24:U64 O24:Q64 G24:M64">
    <cfRule type="cellIs" dxfId="21" priority="28" operator="notEqual">
      <formula>0</formula>
    </cfRule>
  </conditionalFormatting>
  <conditionalFormatting sqref="S24:S29 S31:S64 O24:Q29 O31:Q64 H31:M64 H24:M29">
    <cfRule type="cellIs" dxfId="20" priority="26" operator="notEqual">
      <formula>0</formula>
    </cfRule>
  </conditionalFormatting>
  <conditionalFormatting sqref="D24 D30">
    <cfRule type="cellIs" dxfId="19" priority="20" operator="notEqual">
      <formula>0</formula>
    </cfRule>
  </conditionalFormatting>
  <conditionalFormatting sqref="D25:D29 D31:D64">
    <cfRule type="cellIs" dxfId="18" priority="19" operator="greaterThan">
      <formula>0</formula>
    </cfRule>
  </conditionalFormatting>
  <conditionalFormatting sqref="E24:E64">
    <cfRule type="cellIs" dxfId="17" priority="18" operator="notEqual">
      <formula>0</formula>
    </cfRule>
  </conditionalFormatting>
  <conditionalFormatting sqref="C24 C30">
    <cfRule type="cellIs" dxfId="15" priority="16" operator="notEqual">
      <formula>0</formula>
    </cfRule>
  </conditionalFormatting>
  <conditionalFormatting sqref="C25:C29 C31:C64">
    <cfRule type="cellIs" dxfId="14" priority="15" operator="greaterThan">
      <formula>0</formula>
    </cfRule>
  </conditionalFormatting>
  <conditionalFormatting sqref="T27">
    <cfRule type="cellIs" dxfId="13" priority="14" operator="notEqual">
      <formula>0</formula>
    </cfRule>
  </conditionalFormatting>
  <conditionalFormatting sqref="W24:Z64">
    <cfRule type="cellIs" dxfId="12" priority="13" operator="notEqual">
      <formula>0</formula>
    </cfRule>
  </conditionalFormatting>
  <conditionalFormatting sqref="V24:V64">
    <cfRule type="cellIs" dxfId="10" priority="8" operator="notEqual">
      <formula>0</formula>
    </cfRule>
  </conditionalFormatting>
  <conditionalFormatting sqref="R24:R64">
    <cfRule type="cellIs" dxfId="6" priority="7" operator="notEqual">
      <formula>0</formula>
    </cfRule>
  </conditionalFormatting>
  <conditionalFormatting sqref="N24:N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L26" sqref="L26"/>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4.85546875" style="133" customWidth="1"/>
    <col min="24" max="25" width="10.7109375" style="133" customWidth="1"/>
    <col min="26" max="26" width="7.7109375" style="133" customWidth="1"/>
    <col min="27" max="29" width="10.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
    </row>
    <row r="7" spans="1:48" ht="18.75" x14ac:dyDescent="0.25">
      <c r="A7" s="349" t="s">
        <v>7</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45" t="s">
        <v>6</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44" t="str">
        <f>'1. паспорт местоположение'!A12:C12</f>
        <v>N_181-32</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45" t="s">
        <v>5</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x14ac:dyDescent="0.25">
      <c r="A15"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45" t="s">
        <v>4</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8"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8" s="134"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134" customFormat="1" x14ac:dyDescent="0.25">
      <c r="A21" s="435" t="s">
        <v>462</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134" customFormat="1" ht="58.5" customHeight="1" x14ac:dyDescent="0.25">
      <c r="A22" s="436" t="s">
        <v>50</v>
      </c>
      <c r="B22" s="439" t="s">
        <v>22</v>
      </c>
      <c r="C22" s="436" t="s">
        <v>49</v>
      </c>
      <c r="D22" s="436" t="s">
        <v>48</v>
      </c>
      <c r="E22" s="442" t="s">
        <v>472</v>
      </c>
      <c r="F22" s="443"/>
      <c r="G22" s="443"/>
      <c r="H22" s="443"/>
      <c r="I22" s="443"/>
      <c r="J22" s="443"/>
      <c r="K22" s="443"/>
      <c r="L22" s="444"/>
      <c r="M22" s="436" t="s">
        <v>47</v>
      </c>
      <c r="N22" s="436" t="s">
        <v>46</v>
      </c>
      <c r="O22" s="436" t="s">
        <v>45</v>
      </c>
      <c r="P22" s="445" t="s">
        <v>244</v>
      </c>
      <c r="Q22" s="445" t="s">
        <v>44</v>
      </c>
      <c r="R22" s="445" t="s">
        <v>43</v>
      </c>
      <c r="S22" s="445" t="s">
        <v>42</v>
      </c>
      <c r="T22" s="445"/>
      <c r="U22" s="446" t="s">
        <v>41</v>
      </c>
      <c r="V22" s="446" t="s">
        <v>40</v>
      </c>
      <c r="W22" s="445" t="s">
        <v>39</v>
      </c>
      <c r="X22" s="445" t="s">
        <v>38</v>
      </c>
      <c r="Y22" s="445" t="s">
        <v>37</v>
      </c>
      <c r="Z22" s="459"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49" t="s">
        <v>23</v>
      </c>
    </row>
    <row r="23" spans="1:48" s="134" customFormat="1" ht="64.5" customHeight="1" x14ac:dyDescent="0.25">
      <c r="A23" s="437"/>
      <c r="B23" s="440"/>
      <c r="C23" s="437"/>
      <c r="D23" s="437"/>
      <c r="E23" s="451" t="s">
        <v>21</v>
      </c>
      <c r="F23" s="453" t="s">
        <v>125</v>
      </c>
      <c r="G23" s="453" t="s">
        <v>124</v>
      </c>
      <c r="H23" s="453" t="s">
        <v>123</v>
      </c>
      <c r="I23" s="457" t="s">
        <v>383</v>
      </c>
      <c r="J23" s="457" t="s">
        <v>384</v>
      </c>
      <c r="K23" s="457" t="s">
        <v>385</v>
      </c>
      <c r="L23" s="453" t="s">
        <v>74</v>
      </c>
      <c r="M23" s="437"/>
      <c r="N23" s="437"/>
      <c r="O23" s="437"/>
      <c r="P23" s="445"/>
      <c r="Q23" s="445"/>
      <c r="R23" s="445"/>
      <c r="S23" s="455" t="s">
        <v>2</v>
      </c>
      <c r="T23" s="455" t="s">
        <v>9</v>
      </c>
      <c r="U23" s="446"/>
      <c r="V23" s="446"/>
      <c r="W23" s="445"/>
      <c r="X23" s="445"/>
      <c r="Y23" s="445"/>
      <c r="Z23" s="445"/>
      <c r="AA23" s="445"/>
      <c r="AB23" s="445"/>
      <c r="AC23" s="445"/>
      <c r="AD23" s="445"/>
      <c r="AE23" s="445"/>
      <c r="AF23" s="445" t="s">
        <v>20</v>
      </c>
      <c r="AG23" s="445"/>
      <c r="AH23" s="445" t="s">
        <v>19</v>
      </c>
      <c r="AI23" s="445"/>
      <c r="AJ23" s="436" t="s">
        <v>18</v>
      </c>
      <c r="AK23" s="436" t="s">
        <v>17</v>
      </c>
      <c r="AL23" s="436" t="s">
        <v>16</v>
      </c>
      <c r="AM23" s="436" t="s">
        <v>15</v>
      </c>
      <c r="AN23" s="436" t="s">
        <v>14</v>
      </c>
      <c r="AO23" s="436" t="s">
        <v>13</v>
      </c>
      <c r="AP23" s="436" t="s">
        <v>12</v>
      </c>
      <c r="AQ23" s="447" t="s">
        <v>9</v>
      </c>
      <c r="AR23" s="445"/>
      <c r="AS23" s="445"/>
      <c r="AT23" s="445"/>
      <c r="AU23" s="445"/>
      <c r="AV23" s="450"/>
    </row>
    <row r="24" spans="1:48" s="134" customFormat="1" ht="96.75" customHeight="1" x14ac:dyDescent="0.25">
      <c r="A24" s="438"/>
      <c r="B24" s="441"/>
      <c r="C24" s="438"/>
      <c r="D24" s="438"/>
      <c r="E24" s="452"/>
      <c r="F24" s="454"/>
      <c r="G24" s="454"/>
      <c r="H24" s="454"/>
      <c r="I24" s="458"/>
      <c r="J24" s="458"/>
      <c r="K24" s="458"/>
      <c r="L24" s="454"/>
      <c r="M24" s="438"/>
      <c r="N24" s="438"/>
      <c r="O24" s="438"/>
      <c r="P24" s="445"/>
      <c r="Q24" s="445"/>
      <c r="R24" s="445"/>
      <c r="S24" s="456"/>
      <c r="T24" s="456"/>
      <c r="U24" s="446"/>
      <c r="V24" s="446"/>
      <c r="W24" s="445"/>
      <c r="X24" s="445"/>
      <c r="Y24" s="445"/>
      <c r="Z24" s="445"/>
      <c r="AA24" s="445"/>
      <c r="AB24" s="445"/>
      <c r="AC24" s="445"/>
      <c r="AD24" s="445"/>
      <c r="AE24" s="445"/>
      <c r="AF24" s="135" t="s">
        <v>11</v>
      </c>
      <c r="AG24" s="135" t="s">
        <v>10</v>
      </c>
      <c r="AH24" s="136" t="s">
        <v>2</v>
      </c>
      <c r="AI24" s="136" t="s">
        <v>9</v>
      </c>
      <c r="AJ24" s="438"/>
      <c r="AK24" s="438"/>
      <c r="AL24" s="438"/>
      <c r="AM24" s="438"/>
      <c r="AN24" s="438"/>
      <c r="AO24" s="438"/>
      <c r="AP24" s="438"/>
      <c r="AQ24" s="448"/>
      <c r="AR24" s="445"/>
      <c r="AS24" s="445"/>
      <c r="AT24" s="445"/>
      <c r="AU24" s="445"/>
      <c r="AV24" s="450"/>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11.25" x14ac:dyDescent="0.2">
      <c r="A26" s="139">
        <v>1</v>
      </c>
      <c r="B26" s="3" t="s">
        <v>557</v>
      </c>
      <c r="C26" s="140" t="s">
        <v>61</v>
      </c>
      <c r="D26" s="305">
        <f>'6.1. Паспорт сетевой график'!H53</f>
        <v>46386</v>
      </c>
      <c r="E26" s="139"/>
      <c r="F26" s="139"/>
      <c r="G26" s="139"/>
      <c r="H26" s="139"/>
      <c r="I26" s="139"/>
      <c r="J26" s="139"/>
      <c r="K26" s="139"/>
      <c r="L26" s="139" t="s">
        <v>552</v>
      </c>
      <c r="M26" s="306"/>
      <c r="N26" s="306"/>
      <c r="O26" s="306"/>
      <c r="P26" s="307"/>
      <c r="Q26" s="306"/>
      <c r="R26" s="307"/>
      <c r="S26" s="306"/>
      <c r="T26" s="306"/>
      <c r="U26" s="308"/>
      <c r="V26" s="308"/>
      <c r="W26" s="306"/>
      <c r="X26" s="307"/>
      <c r="Y26" s="306"/>
      <c r="Z26" s="309"/>
      <c r="AA26" s="307"/>
      <c r="AB26" s="307"/>
      <c r="AC26" s="306"/>
      <c r="AD26" s="307"/>
      <c r="AE26" s="307"/>
      <c r="AF26" s="308"/>
      <c r="AG26" s="306"/>
      <c r="AH26" s="309"/>
      <c r="AI26" s="309"/>
      <c r="AJ26" s="309"/>
      <c r="AK26" s="309"/>
      <c r="AL26" s="306"/>
      <c r="AM26" s="306"/>
      <c r="AN26" s="309"/>
      <c r="AO26" s="306"/>
      <c r="AP26" s="309"/>
      <c r="AQ26" s="309"/>
      <c r="AR26" s="309"/>
      <c r="AS26" s="309"/>
      <c r="AT26" s="309"/>
      <c r="AU26" s="306"/>
      <c r="AV26" s="306"/>
    </row>
    <row r="27" spans="1:48" s="138" customFormat="1" ht="11.25" x14ac:dyDescent="0.2">
      <c r="A27" s="139"/>
      <c r="B27" s="3"/>
      <c r="C27" s="140"/>
      <c r="D27" s="305"/>
      <c r="E27" s="139"/>
      <c r="F27" s="139"/>
      <c r="G27" s="139"/>
      <c r="H27" s="139"/>
      <c r="I27" s="139"/>
      <c r="J27" s="139"/>
      <c r="K27" s="139"/>
      <c r="L27" s="139"/>
      <c r="M27" s="140"/>
      <c r="N27" s="140"/>
      <c r="O27" s="140"/>
      <c r="P27" s="141"/>
      <c r="Q27" s="140"/>
      <c r="R27" s="141"/>
      <c r="S27" s="140"/>
      <c r="T27" s="140"/>
      <c r="U27" s="139"/>
      <c r="V27" s="139"/>
      <c r="W27" s="306"/>
      <c r="X27" s="141"/>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5"/>
      <c r="E28" s="139"/>
      <c r="F28" s="139"/>
      <c r="G28" s="139"/>
      <c r="H28" s="139"/>
      <c r="I28" s="139"/>
      <c r="J28" s="139"/>
      <c r="K28" s="139"/>
      <c r="L28" s="139"/>
      <c r="M28" s="140"/>
      <c r="N28" s="140"/>
      <c r="O28" s="140"/>
      <c r="P28" s="141"/>
      <c r="Q28" s="140"/>
      <c r="R28" s="141"/>
      <c r="S28" s="140"/>
      <c r="T28" s="140"/>
      <c r="U28" s="139"/>
      <c r="V28" s="139"/>
      <c r="W28" s="306"/>
      <c r="X28" s="141"/>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5"/>
      <c r="E29" s="139"/>
      <c r="F29" s="139"/>
      <c r="G29" s="139"/>
      <c r="H29" s="139"/>
      <c r="I29" s="139"/>
      <c r="J29" s="139"/>
      <c r="K29" s="139"/>
      <c r="L29" s="139"/>
      <c r="M29" s="140"/>
      <c r="N29" s="140"/>
      <c r="O29" s="140"/>
      <c r="P29" s="141"/>
      <c r="Q29" s="140"/>
      <c r="R29" s="141"/>
      <c r="S29" s="140"/>
      <c r="T29" s="140"/>
      <c r="U29" s="139"/>
      <c r="V29" s="139"/>
      <c r="W29" s="306"/>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5"/>
      <c r="E30" s="139"/>
      <c r="F30" s="139"/>
      <c r="G30" s="139"/>
      <c r="H30" s="139"/>
      <c r="I30" s="139"/>
      <c r="J30" s="139"/>
      <c r="K30" s="139"/>
      <c r="L30" s="139"/>
      <c r="M30" s="140"/>
      <c r="N30" s="140"/>
      <c r="O30" s="140"/>
      <c r="P30" s="141"/>
      <c r="Q30" s="140"/>
      <c r="R30" s="141"/>
      <c r="S30" s="140"/>
      <c r="T30" s="140"/>
      <c r="U30" s="139"/>
      <c r="V30" s="139"/>
      <c r="W30" s="306"/>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5"/>
      <c r="E31" s="139"/>
      <c r="F31" s="139"/>
      <c r="G31" s="139"/>
      <c r="H31" s="139"/>
      <c r="I31" s="139"/>
      <c r="J31" s="139"/>
      <c r="K31" s="139"/>
      <c r="L31" s="139"/>
      <c r="M31" s="140"/>
      <c r="N31" s="140"/>
      <c r="O31" s="140"/>
      <c r="P31" s="141"/>
      <c r="Q31" s="140"/>
      <c r="R31" s="141"/>
      <c r="S31" s="140"/>
      <c r="T31" s="140"/>
      <c r="U31" s="139"/>
      <c r="V31" s="139"/>
      <c r="W31" s="306"/>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5"/>
      <c r="E32" s="139"/>
      <c r="F32" s="139"/>
      <c r="G32" s="139"/>
      <c r="H32" s="139"/>
      <c r="I32" s="139"/>
      <c r="J32" s="139"/>
      <c r="K32" s="139"/>
      <c r="L32" s="139"/>
      <c r="M32" s="140"/>
      <c r="N32" s="140"/>
      <c r="O32" s="140"/>
      <c r="P32" s="141"/>
      <c r="Q32" s="140"/>
      <c r="R32" s="141"/>
      <c r="S32" s="140"/>
      <c r="T32" s="140"/>
      <c r="U32" s="139"/>
      <c r="V32" s="139"/>
      <c r="W32" s="306"/>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556</v>
      </c>
      <c r="AD33" s="310">
        <f>SUM(AD26:AD32)</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90" zoomScaleNormal="90" zoomScaleSheetLayoutView="90" workbookViewId="0">
      <selection activeCell="B29" sqref="B29"/>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5" t="str">
        <f>'1. паспорт местоположение'!A5:C5</f>
        <v>Год раскрытия информации: 2025 год</v>
      </c>
      <c r="B5" s="465"/>
      <c r="C5" s="35"/>
      <c r="D5" s="35"/>
      <c r="E5" s="35"/>
      <c r="F5" s="35"/>
      <c r="G5" s="35"/>
      <c r="H5" s="35"/>
    </row>
    <row r="6" spans="1:8" ht="18.75" x14ac:dyDescent="0.3">
      <c r="A6" s="106"/>
      <c r="B6" s="106"/>
      <c r="C6" s="106"/>
      <c r="D6" s="106"/>
      <c r="E6" s="106"/>
      <c r="F6" s="106"/>
      <c r="G6" s="106"/>
      <c r="H6" s="106"/>
    </row>
    <row r="7" spans="1:8" ht="18.75" x14ac:dyDescent="0.25">
      <c r="A7" s="349" t="s">
        <v>7</v>
      </c>
      <c r="B7" s="349"/>
      <c r="C7" s="109"/>
      <c r="D7" s="109"/>
      <c r="E7" s="109"/>
      <c r="F7" s="109"/>
      <c r="G7" s="109"/>
      <c r="H7" s="109"/>
    </row>
    <row r="8" spans="1:8" ht="18.75" x14ac:dyDescent="0.25">
      <c r="A8" s="109"/>
      <c r="B8" s="109"/>
      <c r="C8" s="109"/>
      <c r="D8" s="109"/>
      <c r="E8" s="109"/>
      <c r="F8" s="109"/>
      <c r="G8" s="109"/>
      <c r="H8" s="109"/>
    </row>
    <row r="9" spans="1:8" x14ac:dyDescent="0.25">
      <c r="A9" s="434" t="str">
        <f>'1. паспорт местоположение'!A9:C9</f>
        <v>Акционерное общество "Россети Янтарь" ДЗО  ПАО "Россети"</v>
      </c>
      <c r="B9" s="434"/>
      <c r="C9" s="111"/>
      <c r="D9" s="111"/>
      <c r="E9" s="111"/>
      <c r="F9" s="111"/>
      <c r="G9" s="111"/>
      <c r="H9" s="111"/>
    </row>
    <row r="10" spans="1:8" x14ac:dyDescent="0.25">
      <c r="A10" s="345" t="s">
        <v>6</v>
      </c>
      <c r="B10" s="34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34" t="str">
        <f>'1. паспорт местоположение'!A12:C12</f>
        <v>N_181-32</v>
      </c>
      <c r="B12" s="434"/>
      <c r="C12" s="111"/>
      <c r="D12" s="111"/>
      <c r="E12" s="111"/>
      <c r="F12" s="111"/>
      <c r="G12" s="111"/>
      <c r="H12" s="111"/>
    </row>
    <row r="13" spans="1:8" x14ac:dyDescent="0.25">
      <c r="A13" s="345" t="s">
        <v>5</v>
      </c>
      <c r="B13" s="345"/>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3"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3"/>
      <c r="C15" s="111"/>
      <c r="D15" s="111"/>
      <c r="E15" s="111"/>
      <c r="F15" s="111"/>
      <c r="G15" s="111"/>
      <c r="H15" s="111"/>
    </row>
    <row r="16" spans="1:8" x14ac:dyDescent="0.25">
      <c r="A16" s="345" t="s">
        <v>4</v>
      </c>
      <c r="B16" s="345"/>
      <c r="C16" s="112"/>
      <c r="D16" s="112"/>
      <c r="E16" s="112"/>
      <c r="F16" s="112"/>
      <c r="G16" s="112"/>
      <c r="H16" s="112"/>
    </row>
    <row r="17" spans="1:2" x14ac:dyDescent="0.25">
      <c r="B17" s="60"/>
    </row>
    <row r="18" spans="1:2" ht="33.75" customHeight="1" x14ac:dyDescent="0.25">
      <c r="A18" s="460" t="s">
        <v>463</v>
      </c>
      <c r="B18" s="461"/>
    </row>
    <row r="19" spans="1:2" x14ac:dyDescent="0.25">
      <c r="B19" s="6"/>
    </row>
    <row r="20" spans="1:2" ht="16.5" thickBot="1" x14ac:dyDescent="0.3">
      <c r="B20" s="61"/>
    </row>
    <row r="21" spans="1:2" ht="90.75" thickBot="1" x14ac:dyDescent="0.3">
      <c r="A21" s="62" t="s">
        <v>338</v>
      </c>
      <c r="B21" s="131" t="str">
        <f>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62" t="s">
        <v>321</v>
      </c>
      <c r="B23" s="131" t="s">
        <v>560</v>
      </c>
    </row>
    <row r="24" spans="1:2" ht="16.5" thickBot="1" x14ac:dyDescent="0.3">
      <c r="A24" s="62" t="s">
        <v>340</v>
      </c>
      <c r="B24" s="296">
        <v>0</v>
      </c>
    </row>
    <row r="25" spans="1:2" ht="16.5" thickBot="1" x14ac:dyDescent="0.3">
      <c r="A25" s="63" t="s">
        <v>341</v>
      </c>
      <c r="B25" s="131">
        <v>2026</v>
      </c>
    </row>
    <row r="26" spans="1:2" ht="16.5" thickBot="1" x14ac:dyDescent="0.3">
      <c r="A26" s="64" t="s">
        <v>342</v>
      </c>
      <c r="B26" s="295" t="s">
        <v>566</v>
      </c>
    </row>
    <row r="27" spans="1:2" ht="29.25" thickBot="1" x14ac:dyDescent="0.3">
      <c r="A27" s="71" t="s">
        <v>568</v>
      </c>
      <c r="B27" s="268">
        <f>'6.2. Паспорт фин осв ввод'!C24</f>
        <v>48.737548699999998</v>
      </c>
    </row>
    <row r="28" spans="1:2" ht="16.5" thickBot="1" x14ac:dyDescent="0.3">
      <c r="A28" s="66" t="s">
        <v>343</v>
      </c>
      <c r="B28" s="320" t="s">
        <v>567</v>
      </c>
    </row>
    <row r="29" spans="1:2" ht="29.25" thickBot="1" x14ac:dyDescent="0.3">
      <c r="A29" s="72" t="s">
        <v>547</v>
      </c>
      <c r="B29" s="268">
        <f>'7. Паспорт отчет о закупке'!AD33/1000</f>
        <v>0</v>
      </c>
    </row>
    <row r="30" spans="1:2" ht="29.25" thickBot="1" x14ac:dyDescent="0.3">
      <c r="A30" s="72" t="s">
        <v>548</v>
      </c>
      <c r="B30" s="268">
        <f>B32+B41+B58</f>
        <v>0</v>
      </c>
    </row>
    <row r="31" spans="1:2" ht="16.5" thickBot="1" x14ac:dyDescent="0.3">
      <c r="A31" s="66" t="s">
        <v>344</v>
      </c>
      <c r="B31" s="88"/>
    </row>
    <row r="32" spans="1:2" ht="29.25" thickBot="1" x14ac:dyDescent="0.3">
      <c r="A32" s="72" t="s">
        <v>345</v>
      </c>
      <c r="B32" s="268">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8">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8">
        <f>B59+B63+B67+B71</f>
        <v>0</v>
      </c>
    </row>
    <row r="59" spans="1:3" s="132" customFormat="1" ht="16.5" thickBot="1" x14ac:dyDescent="0.3">
      <c r="A59" s="89" t="s">
        <v>549</v>
      </c>
      <c r="B59" s="90"/>
    </row>
    <row r="60" spans="1:3" ht="16.5" thickBot="1" x14ac:dyDescent="0.3">
      <c r="A60" s="66" t="s">
        <v>346</v>
      </c>
      <c r="B60" s="91">
        <f>B59/$B$27</f>
        <v>0</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v>0</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B59/B27</f>
        <v>0</v>
      </c>
    </row>
    <row r="80" spans="1:3" ht="16.5" thickBot="1" x14ac:dyDescent="0.3">
      <c r="A80" s="63" t="s">
        <v>353</v>
      </c>
      <c r="B80" s="92">
        <f>B81/$B$27</f>
        <v>0</v>
      </c>
    </row>
    <row r="81" spans="1:3" ht="16.5" thickBot="1" x14ac:dyDescent="0.3">
      <c r="A81" s="63" t="s">
        <v>354</v>
      </c>
      <c r="B81" s="300">
        <f xml:space="preserve"> SUMIF(C33:C74, 1,B33:B74)</f>
        <v>0</v>
      </c>
      <c r="C81" s="326">
        <f>'6.2. Паспорт фин осв ввод'!D24-'6.2. Паспорт фин осв ввод'!F24</f>
        <v>-48.737548699999998</v>
      </c>
    </row>
    <row r="82" spans="1:3" ht="16.5" thickBot="1" x14ac:dyDescent="0.3">
      <c r="A82" s="63" t="s">
        <v>355</v>
      </c>
      <c r="B82" s="92">
        <f>B83/$B$27</f>
        <v>0</v>
      </c>
    </row>
    <row r="83" spans="1:3" ht="16.5" thickBot="1" x14ac:dyDescent="0.3">
      <c r="A83" s="64" t="s">
        <v>356</v>
      </c>
      <c r="B83" s="300">
        <f xml:space="preserve"> SUMIF(C35:C76, 2,B35:B76)</f>
        <v>0</v>
      </c>
      <c r="C83" s="326">
        <f>'6.2. Паспорт фин осв ввод'!D30-'6.2. Паспорт фин осв ввод'!F30</f>
        <v>-40.61462392</v>
      </c>
    </row>
    <row r="84" spans="1:3" ht="30" x14ac:dyDescent="0.25">
      <c r="A84" s="65" t="s">
        <v>357</v>
      </c>
      <c r="B84" s="67" t="s">
        <v>358</v>
      </c>
    </row>
    <row r="85" spans="1:3" x14ac:dyDescent="0.25">
      <c r="A85" s="69" t="s">
        <v>359</v>
      </c>
      <c r="B85" s="69" t="s">
        <v>557</v>
      </c>
    </row>
    <row r="86" spans="1:3" x14ac:dyDescent="0.25">
      <c r="A86" s="69" t="s">
        <v>360</v>
      </c>
      <c r="B86" s="69"/>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3">
        <v>5</v>
      </c>
    </row>
    <row r="92" spans="1:3" ht="16.5" thickBot="1" x14ac:dyDescent="0.3">
      <c r="A92" s="67" t="s">
        <v>344</v>
      </c>
      <c r="B92" s="314"/>
    </row>
    <row r="93" spans="1:3" ht="16.5" thickBot="1" x14ac:dyDescent="0.3">
      <c r="A93" s="67" t="s">
        <v>366</v>
      </c>
      <c r="B93" s="313">
        <v>0</v>
      </c>
    </row>
    <row r="94" spans="1:3" ht="16.5" thickBot="1" x14ac:dyDescent="0.3">
      <c r="A94" s="67" t="s">
        <v>367</v>
      </c>
      <c r="B94" s="313">
        <v>3</v>
      </c>
    </row>
    <row r="95" spans="1:3" ht="16.5" thickBot="1" x14ac:dyDescent="0.3">
      <c r="A95" s="75" t="s">
        <v>368</v>
      </c>
      <c r="B95" s="269" t="s">
        <v>561</v>
      </c>
    </row>
    <row r="96" spans="1:3" ht="16.5" thickBot="1" x14ac:dyDescent="0.3">
      <c r="A96" s="63" t="s">
        <v>369</v>
      </c>
      <c r="B96" s="74"/>
    </row>
    <row r="97" spans="1:2" ht="16.5" thickBot="1" x14ac:dyDescent="0.3">
      <c r="A97" s="69" t="s">
        <v>370</v>
      </c>
      <c r="B97" s="269" t="str">
        <f>'6.1. Паспорт сетевой график'!H43</f>
        <v>не требуется</v>
      </c>
    </row>
    <row r="98" spans="1:2" ht="16.5" thickBot="1" x14ac:dyDescent="0.3">
      <c r="A98" s="69" t="s">
        <v>371</v>
      </c>
      <c r="B98" s="76" t="s">
        <v>496</v>
      </c>
    </row>
    <row r="99" spans="1:2" ht="16.5" thickBot="1" x14ac:dyDescent="0.3">
      <c r="A99" s="69" t="s">
        <v>372</v>
      </c>
      <c r="B99" s="76" t="s">
        <v>496</v>
      </c>
    </row>
    <row r="100" spans="1:2" ht="29.25" thickBot="1" x14ac:dyDescent="0.3">
      <c r="A100" s="77" t="s">
        <v>373</v>
      </c>
      <c r="B100" s="297" t="s">
        <v>554</v>
      </c>
    </row>
    <row r="101" spans="1:2" ht="28.5" x14ac:dyDescent="0.25">
      <c r="A101" s="65" t="s">
        <v>374</v>
      </c>
      <c r="B101" s="462" t="s">
        <v>496</v>
      </c>
    </row>
    <row r="102" spans="1:2" x14ac:dyDescent="0.25">
      <c r="A102" s="69" t="s">
        <v>375</v>
      </c>
      <c r="B102" s="463"/>
    </row>
    <row r="103" spans="1:2" x14ac:dyDescent="0.25">
      <c r="A103" s="69" t="s">
        <v>376</v>
      </c>
      <c r="B103" s="463"/>
    </row>
    <row r="104" spans="1:2" x14ac:dyDescent="0.25">
      <c r="A104" s="69" t="s">
        <v>377</v>
      </c>
      <c r="B104" s="463"/>
    </row>
    <row r="105" spans="1:2" x14ac:dyDescent="0.25">
      <c r="A105" s="69" t="s">
        <v>378</v>
      </c>
      <c r="B105" s="463"/>
    </row>
    <row r="106" spans="1:2" ht="16.5" thickBot="1" x14ac:dyDescent="0.3">
      <c r="A106" s="78" t="s">
        <v>379</v>
      </c>
      <c r="B106" s="464"/>
    </row>
    <row r="109" spans="1:2" x14ac:dyDescent="0.25">
      <c r="A109" s="79"/>
      <c r="B109" s="80"/>
    </row>
    <row r="110" spans="1:2" x14ac:dyDescent="0.25">
      <c r="B110" s="81"/>
    </row>
    <row r="111" spans="1:2" x14ac:dyDescent="0.25">
      <c r="B111" s="8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37" t="str">
        <f>'1. паспорт местоположение'!A5:C5</f>
        <v>Год раскрытия информации: 2025 год</v>
      </c>
      <c r="B4" s="337"/>
      <c r="C4" s="337"/>
      <c r="D4" s="337"/>
      <c r="E4" s="337"/>
      <c r="F4" s="337"/>
      <c r="G4" s="337"/>
      <c r="H4" s="337"/>
      <c r="I4" s="337"/>
      <c r="J4" s="337"/>
      <c r="K4" s="337"/>
      <c r="L4" s="337"/>
      <c r="M4" s="337"/>
      <c r="N4" s="337"/>
      <c r="O4" s="337"/>
      <c r="P4" s="337"/>
      <c r="Q4" s="337"/>
      <c r="R4" s="337"/>
      <c r="S4" s="337"/>
    </row>
    <row r="5" spans="1:28" s="2" customFormat="1" ht="15.75" x14ac:dyDescent="0.2">
      <c r="A5" s="108"/>
    </row>
    <row r="6" spans="1:28" s="2" customFormat="1" ht="18.75" x14ac:dyDescent="0.2">
      <c r="A6" s="349" t="s">
        <v>7</v>
      </c>
      <c r="B6" s="349"/>
      <c r="C6" s="349"/>
      <c r="D6" s="349"/>
      <c r="E6" s="349"/>
      <c r="F6" s="349"/>
      <c r="G6" s="349"/>
      <c r="H6" s="349"/>
      <c r="I6" s="349"/>
      <c r="J6" s="349"/>
      <c r="K6" s="349"/>
      <c r="L6" s="349"/>
      <c r="M6" s="349"/>
      <c r="N6" s="349"/>
      <c r="O6" s="349"/>
      <c r="P6" s="349"/>
      <c r="Q6" s="349"/>
      <c r="R6" s="349"/>
      <c r="S6" s="349"/>
      <c r="T6" s="109"/>
      <c r="U6" s="109"/>
      <c r="V6" s="109"/>
      <c r="W6" s="109"/>
      <c r="X6" s="109"/>
      <c r="Y6" s="109"/>
      <c r="Z6" s="109"/>
      <c r="AA6" s="109"/>
      <c r="AB6" s="109"/>
    </row>
    <row r="7" spans="1:28" s="2" customFormat="1" ht="18.75" x14ac:dyDescent="0.2">
      <c r="A7" s="349"/>
      <c r="B7" s="349"/>
      <c r="C7" s="349"/>
      <c r="D7" s="349"/>
      <c r="E7" s="349"/>
      <c r="F7" s="349"/>
      <c r="G7" s="349"/>
      <c r="H7" s="349"/>
      <c r="I7" s="349"/>
      <c r="J7" s="349"/>
      <c r="K7" s="349"/>
      <c r="L7" s="349"/>
      <c r="M7" s="349"/>
      <c r="N7" s="349"/>
      <c r="O7" s="349"/>
      <c r="P7" s="349"/>
      <c r="Q7" s="349"/>
      <c r="R7" s="349"/>
      <c r="S7" s="349"/>
      <c r="T7" s="109"/>
      <c r="U7" s="109"/>
      <c r="V7" s="109"/>
      <c r="W7" s="109"/>
      <c r="X7" s="109"/>
      <c r="Y7" s="109"/>
      <c r="Z7" s="109"/>
      <c r="AA7" s="109"/>
      <c r="AB7" s="109"/>
    </row>
    <row r="8" spans="1:28" s="2" customFormat="1" ht="18.75" x14ac:dyDescent="0.2">
      <c r="A8" s="344" t="str">
        <f>'1. паспорт местоположение'!A9:C9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109"/>
      <c r="U8" s="109"/>
      <c r="V8" s="109"/>
      <c r="W8" s="109"/>
      <c r="X8" s="109"/>
      <c r="Y8" s="109"/>
      <c r="Z8" s="109"/>
      <c r="AA8" s="109"/>
      <c r="AB8" s="109"/>
    </row>
    <row r="9" spans="1:28" s="2" customFormat="1" ht="18.75" x14ac:dyDescent="0.2">
      <c r="A9" s="345" t="s">
        <v>6</v>
      </c>
      <c r="B9" s="345"/>
      <c r="C9" s="345"/>
      <c r="D9" s="345"/>
      <c r="E9" s="345"/>
      <c r="F9" s="345"/>
      <c r="G9" s="345"/>
      <c r="H9" s="345"/>
      <c r="I9" s="345"/>
      <c r="J9" s="345"/>
      <c r="K9" s="345"/>
      <c r="L9" s="345"/>
      <c r="M9" s="345"/>
      <c r="N9" s="345"/>
      <c r="O9" s="345"/>
      <c r="P9" s="345"/>
      <c r="Q9" s="345"/>
      <c r="R9" s="345"/>
      <c r="S9" s="345"/>
      <c r="T9" s="109"/>
      <c r="U9" s="109"/>
      <c r="V9" s="109"/>
      <c r="W9" s="109"/>
      <c r="X9" s="109"/>
      <c r="Y9" s="109"/>
      <c r="Z9" s="109"/>
      <c r="AA9" s="109"/>
      <c r="AB9" s="109"/>
    </row>
    <row r="10" spans="1:28" s="2" customFormat="1" ht="18.75" x14ac:dyDescent="0.2">
      <c r="A10" s="349"/>
      <c r="B10" s="349"/>
      <c r="C10" s="349"/>
      <c r="D10" s="349"/>
      <c r="E10" s="349"/>
      <c r="F10" s="349"/>
      <c r="G10" s="349"/>
      <c r="H10" s="349"/>
      <c r="I10" s="349"/>
      <c r="J10" s="349"/>
      <c r="K10" s="349"/>
      <c r="L10" s="349"/>
      <c r="M10" s="349"/>
      <c r="N10" s="349"/>
      <c r="O10" s="349"/>
      <c r="P10" s="349"/>
      <c r="Q10" s="349"/>
      <c r="R10" s="349"/>
      <c r="S10" s="349"/>
      <c r="T10" s="109"/>
      <c r="U10" s="109"/>
      <c r="V10" s="109"/>
      <c r="W10" s="109"/>
      <c r="X10" s="109"/>
      <c r="Y10" s="109"/>
      <c r="Z10" s="109"/>
      <c r="AA10" s="109"/>
      <c r="AB10" s="109"/>
    </row>
    <row r="11" spans="1:28" s="2" customFormat="1" ht="18.75" x14ac:dyDescent="0.2">
      <c r="A11" s="344" t="str">
        <f>'1. паспорт местоположение'!A12:C12</f>
        <v>N_181-32</v>
      </c>
      <c r="B11" s="344"/>
      <c r="C11" s="344"/>
      <c r="D11" s="344"/>
      <c r="E11" s="344"/>
      <c r="F11" s="344"/>
      <c r="G11" s="344"/>
      <c r="H11" s="344"/>
      <c r="I11" s="344"/>
      <c r="J11" s="344"/>
      <c r="K11" s="344"/>
      <c r="L11" s="344"/>
      <c r="M11" s="344"/>
      <c r="N11" s="344"/>
      <c r="O11" s="344"/>
      <c r="P11" s="344"/>
      <c r="Q11" s="344"/>
      <c r="R11" s="344"/>
      <c r="S11" s="344"/>
      <c r="T11" s="109"/>
      <c r="U11" s="109"/>
      <c r="V11" s="109"/>
      <c r="W11" s="109"/>
      <c r="X11" s="109"/>
      <c r="Y11" s="109"/>
      <c r="Z11" s="109"/>
      <c r="AA11" s="109"/>
      <c r="AB11" s="109"/>
    </row>
    <row r="12" spans="1:28" s="2" customFormat="1" ht="18.75" x14ac:dyDescent="0.2">
      <c r="A12" s="345" t="s">
        <v>5</v>
      </c>
      <c r="B12" s="345"/>
      <c r="C12" s="345"/>
      <c r="D12" s="345"/>
      <c r="E12" s="345"/>
      <c r="F12" s="345"/>
      <c r="G12" s="345"/>
      <c r="H12" s="345"/>
      <c r="I12" s="345"/>
      <c r="J12" s="345"/>
      <c r="K12" s="345"/>
      <c r="L12" s="345"/>
      <c r="M12" s="345"/>
      <c r="N12" s="345"/>
      <c r="O12" s="345"/>
      <c r="P12" s="345"/>
      <c r="Q12" s="345"/>
      <c r="R12" s="345"/>
      <c r="S12" s="345"/>
      <c r="T12" s="109"/>
      <c r="U12" s="109"/>
      <c r="V12" s="109"/>
      <c r="W12" s="109"/>
      <c r="X12" s="109"/>
      <c r="Y12" s="109"/>
      <c r="Z12" s="109"/>
      <c r="AA12" s="109"/>
      <c r="AB12" s="109"/>
    </row>
    <row r="13" spans="1:28" s="114"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13"/>
      <c r="U13" s="113"/>
      <c r="V13" s="113"/>
      <c r="W13" s="113"/>
      <c r="X13" s="113"/>
      <c r="Y13" s="113"/>
      <c r="Z13" s="113"/>
      <c r="AA13" s="113"/>
      <c r="AB13" s="113"/>
    </row>
    <row r="14" spans="1:28" s="115" customFormat="1" ht="12" x14ac:dyDescent="0.2">
      <c r="A14"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4"/>
      <c r="C14" s="344"/>
      <c r="D14" s="344"/>
      <c r="E14" s="344"/>
      <c r="F14" s="344"/>
      <c r="G14" s="344"/>
      <c r="H14" s="344"/>
      <c r="I14" s="344"/>
      <c r="J14" s="344"/>
      <c r="K14" s="344"/>
      <c r="L14" s="344"/>
      <c r="M14" s="344"/>
      <c r="N14" s="344"/>
      <c r="O14" s="344"/>
      <c r="P14" s="344"/>
      <c r="Q14" s="344"/>
      <c r="R14" s="344"/>
      <c r="S14" s="344"/>
      <c r="T14" s="111"/>
      <c r="U14" s="111"/>
      <c r="V14" s="111"/>
      <c r="W14" s="111"/>
      <c r="X14" s="111"/>
      <c r="Y14" s="111"/>
      <c r="Z14" s="111"/>
      <c r="AA14" s="111"/>
      <c r="AB14" s="111"/>
    </row>
    <row r="15" spans="1:28" s="115" customFormat="1" ht="15" customHeight="1" x14ac:dyDescent="0.2">
      <c r="A15" s="345" t="s">
        <v>4</v>
      </c>
      <c r="B15" s="345"/>
      <c r="C15" s="345"/>
      <c r="D15" s="345"/>
      <c r="E15" s="345"/>
      <c r="F15" s="345"/>
      <c r="G15" s="345"/>
      <c r="H15" s="345"/>
      <c r="I15" s="345"/>
      <c r="J15" s="345"/>
      <c r="K15" s="345"/>
      <c r="L15" s="345"/>
      <c r="M15" s="345"/>
      <c r="N15" s="345"/>
      <c r="O15" s="345"/>
      <c r="P15" s="345"/>
      <c r="Q15" s="345"/>
      <c r="R15" s="345"/>
      <c r="S15" s="345"/>
      <c r="T15" s="112"/>
      <c r="U15" s="112"/>
      <c r="V15" s="112"/>
      <c r="W15" s="112"/>
      <c r="X15" s="112"/>
      <c r="Y15" s="112"/>
      <c r="Z15" s="112"/>
      <c r="AA15" s="112"/>
      <c r="AB15" s="112"/>
    </row>
    <row r="16" spans="1:28" s="115"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116"/>
      <c r="U16" s="116"/>
      <c r="V16" s="116"/>
      <c r="W16" s="116"/>
      <c r="X16" s="116"/>
      <c r="Y16" s="116"/>
    </row>
    <row r="17" spans="1:28" s="115" customFormat="1" ht="45.75" customHeight="1" x14ac:dyDescent="0.2">
      <c r="A17" s="347" t="s">
        <v>438</v>
      </c>
      <c r="B17" s="347"/>
      <c r="C17" s="347"/>
      <c r="D17" s="347"/>
      <c r="E17" s="347"/>
      <c r="F17" s="347"/>
      <c r="G17" s="347"/>
      <c r="H17" s="347"/>
      <c r="I17" s="347"/>
      <c r="J17" s="347"/>
      <c r="K17" s="347"/>
      <c r="L17" s="347"/>
      <c r="M17" s="347"/>
      <c r="N17" s="347"/>
      <c r="O17" s="347"/>
      <c r="P17" s="347"/>
      <c r="Q17" s="347"/>
      <c r="R17" s="347"/>
      <c r="S17" s="347"/>
      <c r="T17" s="117"/>
      <c r="U17" s="117"/>
      <c r="V17" s="117"/>
      <c r="W17" s="117"/>
      <c r="X17" s="117"/>
      <c r="Y17" s="117"/>
      <c r="Z17" s="117"/>
      <c r="AA17" s="117"/>
      <c r="AB17" s="117"/>
    </row>
    <row r="18" spans="1:28" s="115"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116"/>
      <c r="U18" s="116"/>
      <c r="V18" s="116"/>
      <c r="W18" s="116"/>
      <c r="X18" s="116"/>
      <c r="Y18" s="116"/>
    </row>
    <row r="19" spans="1:28" s="115" customFormat="1" ht="54" customHeight="1" x14ac:dyDescent="0.2">
      <c r="A19" s="351" t="s">
        <v>3</v>
      </c>
      <c r="B19" s="351" t="s">
        <v>94</v>
      </c>
      <c r="C19" s="352" t="s">
        <v>337</v>
      </c>
      <c r="D19" s="351" t="s">
        <v>336</v>
      </c>
      <c r="E19" s="351" t="s">
        <v>93</v>
      </c>
      <c r="F19" s="351" t="s">
        <v>92</v>
      </c>
      <c r="G19" s="351" t="s">
        <v>332</v>
      </c>
      <c r="H19" s="351" t="s">
        <v>91</v>
      </c>
      <c r="I19" s="351" t="s">
        <v>90</v>
      </c>
      <c r="J19" s="351" t="s">
        <v>89</v>
      </c>
      <c r="K19" s="351" t="s">
        <v>88</v>
      </c>
      <c r="L19" s="351" t="s">
        <v>87</v>
      </c>
      <c r="M19" s="351" t="s">
        <v>86</v>
      </c>
      <c r="N19" s="351" t="s">
        <v>85</v>
      </c>
      <c r="O19" s="351" t="s">
        <v>84</v>
      </c>
      <c r="P19" s="351" t="s">
        <v>83</v>
      </c>
      <c r="Q19" s="351" t="s">
        <v>335</v>
      </c>
      <c r="R19" s="351"/>
      <c r="S19" s="354" t="s">
        <v>432</v>
      </c>
      <c r="T19" s="116"/>
      <c r="U19" s="116"/>
      <c r="V19" s="116"/>
      <c r="W19" s="116"/>
      <c r="X19" s="116"/>
      <c r="Y19" s="116"/>
    </row>
    <row r="20" spans="1:28" s="115" customFormat="1" ht="180.75" customHeight="1" x14ac:dyDescent="0.2">
      <c r="A20" s="351"/>
      <c r="B20" s="351"/>
      <c r="C20" s="353"/>
      <c r="D20" s="351"/>
      <c r="E20" s="351"/>
      <c r="F20" s="351"/>
      <c r="G20" s="351"/>
      <c r="H20" s="351"/>
      <c r="I20" s="351"/>
      <c r="J20" s="351"/>
      <c r="K20" s="351"/>
      <c r="L20" s="351"/>
      <c r="M20" s="351"/>
      <c r="N20" s="351"/>
      <c r="O20" s="351"/>
      <c r="P20" s="351"/>
      <c r="Q20" s="148" t="s">
        <v>333</v>
      </c>
      <c r="R20" s="167" t="s">
        <v>334</v>
      </c>
      <c r="S20" s="354"/>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37" sqref="P37"/>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37" t="str">
        <f>'1. паспорт местоположение'!A5:C5</f>
        <v>Год раскрытия информации: 2025 год</v>
      </c>
      <c r="B6" s="337"/>
      <c r="C6" s="337"/>
      <c r="D6" s="337"/>
      <c r="E6" s="337"/>
      <c r="F6" s="337"/>
      <c r="G6" s="337"/>
      <c r="H6" s="337"/>
      <c r="I6" s="337"/>
      <c r="J6" s="337"/>
      <c r="K6" s="337"/>
      <c r="L6" s="337"/>
      <c r="M6" s="337"/>
      <c r="N6" s="337"/>
      <c r="O6" s="337"/>
      <c r="P6" s="337"/>
      <c r="Q6" s="337"/>
      <c r="R6" s="337"/>
      <c r="S6" s="337"/>
      <c r="T6" s="337"/>
    </row>
    <row r="7" spans="1:20" s="2" customFormat="1" x14ac:dyDescent="0.2">
      <c r="A7" s="108"/>
      <c r="H7" s="107"/>
    </row>
    <row r="8" spans="1:20" s="2" customFormat="1" ht="18.75" x14ac:dyDescent="0.2">
      <c r="A8" s="349" t="s">
        <v>7</v>
      </c>
      <c r="B8" s="349"/>
      <c r="C8" s="349"/>
      <c r="D8" s="349"/>
      <c r="E8" s="349"/>
      <c r="F8" s="349"/>
      <c r="G8" s="349"/>
      <c r="H8" s="349"/>
      <c r="I8" s="349"/>
      <c r="J8" s="349"/>
      <c r="K8" s="349"/>
      <c r="L8" s="349"/>
      <c r="M8" s="349"/>
      <c r="N8" s="349"/>
      <c r="O8" s="349"/>
      <c r="P8" s="349"/>
      <c r="Q8" s="349"/>
      <c r="R8" s="349"/>
      <c r="S8" s="349"/>
      <c r="T8" s="349"/>
    </row>
    <row r="9" spans="1:20" s="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2" customFormat="1" ht="18.75" customHeight="1" x14ac:dyDescent="0.2">
      <c r="A10" s="344" t="str">
        <f>'1. паспорт местоположение'!A9:C9</f>
        <v>Акционерное общество "Россети Янтарь" ДЗО  ПАО "Россети"</v>
      </c>
      <c r="B10" s="344"/>
      <c r="C10" s="344"/>
      <c r="D10" s="344"/>
      <c r="E10" s="344"/>
      <c r="F10" s="344"/>
      <c r="G10" s="344"/>
      <c r="H10" s="344"/>
      <c r="I10" s="344"/>
      <c r="J10" s="344"/>
      <c r="K10" s="344"/>
      <c r="L10" s="344"/>
      <c r="M10" s="344"/>
      <c r="N10" s="344"/>
      <c r="O10" s="344"/>
      <c r="P10" s="344"/>
      <c r="Q10" s="344"/>
      <c r="R10" s="344"/>
      <c r="S10" s="344"/>
      <c r="T10" s="344"/>
    </row>
    <row r="11" spans="1:20" s="2" customFormat="1" ht="18.75" customHeight="1" x14ac:dyDescent="0.2">
      <c r="A11" s="345" t="s">
        <v>6</v>
      </c>
      <c r="B11" s="345"/>
      <c r="C11" s="345"/>
      <c r="D11" s="345"/>
      <c r="E11" s="345"/>
      <c r="F11" s="345"/>
      <c r="G11" s="345"/>
      <c r="H11" s="345"/>
      <c r="I11" s="345"/>
      <c r="J11" s="345"/>
      <c r="K11" s="345"/>
      <c r="L11" s="345"/>
      <c r="M11" s="345"/>
      <c r="N11" s="345"/>
      <c r="O11" s="345"/>
      <c r="P11" s="345"/>
      <c r="Q11" s="345"/>
      <c r="R11" s="345"/>
      <c r="S11" s="345"/>
      <c r="T11" s="345"/>
    </row>
    <row r="12" spans="1:20" s="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2" customFormat="1" ht="18.75" customHeight="1" x14ac:dyDescent="0.2">
      <c r="A13" s="344" t="str">
        <f>'1. паспорт местоположение'!A12:C12</f>
        <v>N_181-32</v>
      </c>
      <c r="B13" s="344"/>
      <c r="C13" s="344"/>
      <c r="D13" s="344"/>
      <c r="E13" s="344"/>
      <c r="F13" s="344"/>
      <c r="G13" s="344"/>
      <c r="H13" s="344"/>
      <c r="I13" s="344"/>
      <c r="J13" s="344"/>
      <c r="K13" s="344"/>
      <c r="L13" s="344"/>
      <c r="M13" s="344"/>
      <c r="N13" s="344"/>
      <c r="O13" s="344"/>
      <c r="P13" s="344"/>
      <c r="Q13" s="344"/>
      <c r="R13" s="344"/>
      <c r="S13" s="344"/>
      <c r="T13" s="344"/>
    </row>
    <row r="14" spans="1:20" s="2" customFormat="1" ht="18.75" customHeight="1" x14ac:dyDescent="0.2">
      <c r="A14" s="345" t="s">
        <v>5</v>
      </c>
      <c r="B14" s="345"/>
      <c r="C14" s="345"/>
      <c r="D14" s="345"/>
      <c r="E14" s="345"/>
      <c r="F14" s="345"/>
      <c r="G14" s="345"/>
      <c r="H14" s="345"/>
      <c r="I14" s="345"/>
      <c r="J14" s="345"/>
      <c r="K14" s="345"/>
      <c r="L14" s="345"/>
      <c r="M14" s="345"/>
      <c r="N14" s="345"/>
      <c r="O14" s="345"/>
      <c r="P14" s="345"/>
      <c r="Q14" s="345"/>
      <c r="R14" s="345"/>
      <c r="S14" s="345"/>
      <c r="T14" s="345"/>
    </row>
    <row r="15" spans="1:20" s="114"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115" customFormat="1" ht="12" x14ac:dyDescent="0.2">
      <c r="A16"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4"/>
      <c r="C16" s="344"/>
      <c r="D16" s="344"/>
      <c r="E16" s="344"/>
      <c r="F16" s="344"/>
      <c r="G16" s="344"/>
      <c r="H16" s="344"/>
      <c r="I16" s="344"/>
      <c r="J16" s="344"/>
      <c r="K16" s="344"/>
      <c r="L16" s="344"/>
      <c r="M16" s="344"/>
      <c r="N16" s="344"/>
      <c r="O16" s="344"/>
      <c r="P16" s="344"/>
      <c r="Q16" s="344"/>
      <c r="R16" s="344"/>
      <c r="S16" s="344"/>
      <c r="T16" s="344"/>
    </row>
    <row r="17" spans="1:113" s="115" customFormat="1" ht="15" customHeight="1" x14ac:dyDescent="0.2">
      <c r="A17" s="345" t="s">
        <v>4</v>
      </c>
      <c r="B17" s="345"/>
      <c r="C17" s="345"/>
      <c r="D17" s="345"/>
      <c r="E17" s="345"/>
      <c r="F17" s="345"/>
      <c r="G17" s="345"/>
      <c r="H17" s="345"/>
      <c r="I17" s="345"/>
      <c r="J17" s="345"/>
      <c r="K17" s="345"/>
      <c r="L17" s="345"/>
      <c r="M17" s="345"/>
      <c r="N17" s="345"/>
      <c r="O17" s="345"/>
      <c r="P17" s="345"/>
      <c r="Q17" s="345"/>
      <c r="R17" s="345"/>
      <c r="S17" s="345"/>
      <c r="T17" s="345"/>
    </row>
    <row r="18" spans="1:113" s="115"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115" customFormat="1" ht="15" customHeight="1" x14ac:dyDescent="0.2">
      <c r="A19" s="358" t="s">
        <v>443</v>
      </c>
      <c r="B19" s="358"/>
      <c r="C19" s="358"/>
      <c r="D19" s="358"/>
      <c r="E19" s="358"/>
      <c r="F19" s="358"/>
      <c r="G19" s="358"/>
      <c r="H19" s="358"/>
      <c r="I19" s="358"/>
      <c r="J19" s="358"/>
      <c r="K19" s="358"/>
      <c r="L19" s="358"/>
      <c r="M19" s="358"/>
      <c r="N19" s="358"/>
      <c r="O19" s="358"/>
      <c r="P19" s="358"/>
      <c r="Q19" s="358"/>
      <c r="R19" s="358"/>
      <c r="S19" s="358"/>
      <c r="T19" s="358"/>
    </row>
    <row r="20" spans="1:113" s="15"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113" ht="46.5" customHeight="1" x14ac:dyDescent="0.25">
      <c r="A21" s="360" t="s">
        <v>3</v>
      </c>
      <c r="B21" s="363" t="s">
        <v>216</v>
      </c>
      <c r="C21" s="364"/>
      <c r="D21" s="367" t="s">
        <v>116</v>
      </c>
      <c r="E21" s="363" t="s">
        <v>471</v>
      </c>
      <c r="F21" s="364"/>
      <c r="G21" s="363" t="s">
        <v>255</v>
      </c>
      <c r="H21" s="364"/>
      <c r="I21" s="363" t="s">
        <v>115</v>
      </c>
      <c r="J21" s="364"/>
      <c r="K21" s="367" t="s">
        <v>114</v>
      </c>
      <c r="L21" s="363" t="s">
        <v>113</v>
      </c>
      <c r="M21" s="364"/>
      <c r="N21" s="363" t="s">
        <v>539</v>
      </c>
      <c r="O21" s="364"/>
      <c r="P21" s="367" t="s">
        <v>112</v>
      </c>
      <c r="Q21" s="355" t="s">
        <v>111</v>
      </c>
      <c r="R21" s="356"/>
      <c r="S21" s="355" t="s">
        <v>110</v>
      </c>
      <c r="T21" s="357"/>
    </row>
    <row r="22" spans="1:113" ht="204.75" customHeight="1" x14ac:dyDescent="0.25">
      <c r="A22" s="361"/>
      <c r="B22" s="365"/>
      <c r="C22" s="366"/>
      <c r="D22" s="370"/>
      <c r="E22" s="365"/>
      <c r="F22" s="366"/>
      <c r="G22" s="365"/>
      <c r="H22" s="366"/>
      <c r="I22" s="365"/>
      <c r="J22" s="366"/>
      <c r="K22" s="368"/>
      <c r="L22" s="365"/>
      <c r="M22" s="366"/>
      <c r="N22" s="365"/>
      <c r="O22" s="366"/>
      <c r="P22" s="368"/>
      <c r="Q22" s="48" t="s">
        <v>109</v>
      </c>
      <c r="R22" s="48" t="s">
        <v>442</v>
      </c>
      <c r="S22" s="48" t="s">
        <v>108</v>
      </c>
      <c r="T22" s="48" t="s">
        <v>107</v>
      </c>
    </row>
    <row r="23" spans="1:113" ht="51.75" customHeight="1" x14ac:dyDescent="0.25">
      <c r="A23" s="362"/>
      <c r="B23" s="84" t="s">
        <v>105</v>
      </c>
      <c r="C23" s="84" t="s">
        <v>106</v>
      </c>
      <c r="D23" s="368"/>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c r="N27" s="14">
        <f>SUM(N25:N26)</f>
        <v>0</v>
      </c>
      <c r="O27" s="14">
        <f>SUM(O25:O26)</f>
        <v>0</v>
      </c>
    </row>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69" t="s">
        <v>477</v>
      </c>
      <c r="C29" s="369"/>
      <c r="D29" s="369"/>
      <c r="E29" s="369"/>
      <c r="F29" s="369"/>
      <c r="G29" s="369"/>
      <c r="H29" s="369"/>
      <c r="I29" s="369"/>
      <c r="J29" s="369"/>
      <c r="K29" s="369"/>
      <c r="L29" s="369"/>
      <c r="M29" s="369"/>
      <c r="N29" s="369"/>
      <c r="O29" s="369"/>
      <c r="P29" s="369"/>
      <c r="Q29" s="369"/>
      <c r="R29" s="369"/>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49" t="s">
        <v>7</v>
      </c>
      <c r="F7" s="349"/>
      <c r="G7" s="349"/>
      <c r="H7" s="349"/>
      <c r="I7" s="349"/>
      <c r="J7" s="349"/>
      <c r="K7" s="349"/>
      <c r="L7" s="349"/>
      <c r="M7" s="349"/>
      <c r="N7" s="349"/>
      <c r="O7" s="349"/>
      <c r="P7" s="349"/>
      <c r="Q7" s="349"/>
      <c r="R7" s="349"/>
      <c r="S7" s="349"/>
      <c r="T7" s="349"/>
      <c r="U7" s="349"/>
      <c r="V7" s="349"/>
      <c r="W7" s="349"/>
      <c r="X7" s="349"/>
      <c r="Y7" s="349"/>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44" t="str">
        <f>'1. паспорт местоположение'!A9</f>
        <v>Акционерное общество "Россети Янтарь" ДЗО  ПАО "Россети"</v>
      </c>
      <c r="F9" s="344"/>
      <c r="G9" s="344"/>
      <c r="H9" s="344"/>
      <c r="I9" s="344"/>
      <c r="J9" s="344"/>
      <c r="K9" s="344"/>
      <c r="L9" s="344"/>
      <c r="M9" s="344"/>
      <c r="N9" s="344"/>
      <c r="O9" s="344"/>
      <c r="P9" s="344"/>
      <c r="Q9" s="344"/>
      <c r="R9" s="344"/>
      <c r="S9" s="344"/>
      <c r="T9" s="344"/>
      <c r="U9" s="344"/>
      <c r="V9" s="344"/>
      <c r="W9" s="344"/>
      <c r="X9" s="344"/>
      <c r="Y9" s="344"/>
    </row>
    <row r="10" spans="1:27" s="2"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44" t="str">
        <f>'1. паспорт местоположение'!A12</f>
        <v>N_181-32</v>
      </c>
      <c r="F12" s="344"/>
      <c r="G12" s="344"/>
      <c r="H12" s="344"/>
      <c r="I12" s="344"/>
      <c r="J12" s="344"/>
      <c r="K12" s="344"/>
      <c r="L12" s="344"/>
      <c r="M12" s="344"/>
      <c r="N12" s="344"/>
      <c r="O12" s="344"/>
      <c r="P12" s="344"/>
      <c r="Q12" s="344"/>
      <c r="R12" s="344"/>
      <c r="S12" s="344"/>
      <c r="T12" s="344"/>
      <c r="U12" s="344"/>
      <c r="V12" s="344"/>
      <c r="W12" s="344"/>
      <c r="X12" s="344"/>
      <c r="Y12" s="344"/>
    </row>
    <row r="13" spans="1:27" s="2" customFormat="1" ht="18.75" customHeight="1" x14ac:dyDescent="0.2">
      <c r="E13" s="345" t="s">
        <v>5</v>
      </c>
      <c r="F13" s="345"/>
      <c r="G13" s="345"/>
      <c r="H13" s="345"/>
      <c r="I13" s="345"/>
      <c r="J13" s="345"/>
      <c r="K13" s="345"/>
      <c r="L13" s="345"/>
      <c r="M13" s="345"/>
      <c r="N13" s="345"/>
      <c r="O13" s="345"/>
      <c r="P13" s="345"/>
      <c r="Q13" s="345"/>
      <c r="R13" s="345"/>
      <c r="S13" s="345"/>
      <c r="T13" s="345"/>
      <c r="U13" s="345"/>
      <c r="V13" s="345"/>
      <c r="W13" s="345"/>
      <c r="X13" s="345"/>
      <c r="Y13" s="345"/>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4"/>
      <c r="G15" s="344"/>
      <c r="H15" s="344"/>
      <c r="I15" s="344"/>
      <c r="J15" s="344"/>
      <c r="K15" s="344"/>
      <c r="L15" s="344"/>
      <c r="M15" s="344"/>
      <c r="N15" s="344"/>
      <c r="O15" s="344"/>
      <c r="P15" s="344"/>
      <c r="Q15" s="344"/>
      <c r="R15" s="344"/>
      <c r="S15" s="344"/>
      <c r="T15" s="344"/>
      <c r="U15" s="344"/>
      <c r="V15" s="344"/>
      <c r="W15" s="344"/>
      <c r="X15" s="344"/>
      <c r="Y15" s="344"/>
    </row>
    <row r="16" spans="1:27" s="115" customFormat="1" ht="15" customHeight="1" x14ac:dyDescent="0.2">
      <c r="E16" s="345" t="s">
        <v>4</v>
      </c>
      <c r="F16" s="345"/>
      <c r="G16" s="345"/>
      <c r="H16" s="345"/>
      <c r="I16" s="345"/>
      <c r="J16" s="345"/>
      <c r="K16" s="345"/>
      <c r="L16" s="345"/>
      <c r="M16" s="345"/>
      <c r="N16" s="345"/>
      <c r="O16" s="345"/>
      <c r="P16" s="345"/>
      <c r="Q16" s="345"/>
      <c r="R16" s="345"/>
      <c r="S16" s="345"/>
      <c r="T16" s="345"/>
      <c r="U16" s="345"/>
      <c r="V16" s="345"/>
      <c r="W16" s="345"/>
      <c r="X16" s="345"/>
      <c r="Y16" s="345"/>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445</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15" customFormat="1" ht="21" customHeight="1" x14ac:dyDescent="0.25"/>
    <row r="21" spans="1:27" ht="15.75" customHeight="1" x14ac:dyDescent="0.25">
      <c r="A21" s="371" t="s">
        <v>3</v>
      </c>
      <c r="B21" s="373" t="s">
        <v>452</v>
      </c>
      <c r="C21" s="374"/>
      <c r="D21" s="373" t="s">
        <v>454</v>
      </c>
      <c r="E21" s="374"/>
      <c r="F21" s="355" t="s">
        <v>88</v>
      </c>
      <c r="G21" s="357"/>
      <c r="H21" s="357"/>
      <c r="I21" s="356"/>
      <c r="J21" s="371" t="s">
        <v>455</v>
      </c>
      <c r="K21" s="373" t="s">
        <v>456</v>
      </c>
      <c r="L21" s="374"/>
      <c r="M21" s="373" t="s">
        <v>457</v>
      </c>
      <c r="N21" s="374"/>
      <c r="O21" s="373" t="s">
        <v>444</v>
      </c>
      <c r="P21" s="374"/>
      <c r="Q21" s="373" t="s">
        <v>121</v>
      </c>
      <c r="R21" s="374"/>
      <c r="S21" s="371" t="s">
        <v>120</v>
      </c>
      <c r="T21" s="371" t="s">
        <v>458</v>
      </c>
      <c r="U21" s="371" t="s">
        <v>453</v>
      </c>
      <c r="V21" s="373" t="s">
        <v>119</v>
      </c>
      <c r="W21" s="374"/>
      <c r="X21" s="355" t="s">
        <v>111</v>
      </c>
      <c r="Y21" s="357"/>
      <c r="Z21" s="355" t="s">
        <v>110</v>
      </c>
      <c r="AA21" s="357"/>
    </row>
    <row r="22" spans="1:27" ht="216" customHeight="1" x14ac:dyDescent="0.25">
      <c r="A22" s="377"/>
      <c r="B22" s="375"/>
      <c r="C22" s="376"/>
      <c r="D22" s="375"/>
      <c r="E22" s="376"/>
      <c r="F22" s="355" t="s">
        <v>118</v>
      </c>
      <c r="G22" s="356"/>
      <c r="H22" s="355" t="s">
        <v>117</v>
      </c>
      <c r="I22" s="356"/>
      <c r="J22" s="372"/>
      <c r="K22" s="375"/>
      <c r="L22" s="376"/>
      <c r="M22" s="375"/>
      <c r="N22" s="376"/>
      <c r="O22" s="375"/>
      <c r="P22" s="376"/>
      <c r="Q22" s="375"/>
      <c r="R22" s="376"/>
      <c r="S22" s="372"/>
      <c r="T22" s="372"/>
      <c r="U22" s="372"/>
      <c r="V22" s="375"/>
      <c r="W22" s="376"/>
      <c r="X22" s="48" t="s">
        <v>109</v>
      </c>
      <c r="Y22" s="48" t="s">
        <v>442</v>
      </c>
      <c r="Z22" s="48" t="s">
        <v>108</v>
      </c>
      <c r="AA22" s="48" t="s">
        <v>107</v>
      </c>
    </row>
    <row r="23" spans="1:27" ht="60" customHeight="1" x14ac:dyDescent="0.25">
      <c r="A23" s="372"/>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8" sqref="C28"/>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37" t="str">
        <f>'1. паспорт местоположение'!A5:C5</f>
        <v>Год раскрытия информации: 2025 год</v>
      </c>
      <c r="B5" s="337"/>
      <c r="C5" s="33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49" t="s">
        <v>7</v>
      </c>
      <c r="B7" s="349"/>
      <c r="C7" s="349"/>
      <c r="D7" s="109"/>
      <c r="E7" s="109"/>
      <c r="F7" s="109"/>
      <c r="G7" s="109"/>
      <c r="H7" s="109"/>
      <c r="I7" s="109"/>
      <c r="J7" s="109"/>
      <c r="K7" s="109"/>
      <c r="L7" s="109"/>
      <c r="M7" s="109"/>
      <c r="N7" s="109"/>
      <c r="O7" s="109"/>
      <c r="P7" s="109"/>
      <c r="Q7" s="109"/>
      <c r="R7" s="109"/>
      <c r="S7" s="109"/>
      <c r="T7" s="109"/>
      <c r="U7" s="109"/>
    </row>
    <row r="8" spans="1:29" s="2" customFormat="1" ht="18.75" x14ac:dyDescent="0.2">
      <c r="A8" s="349"/>
      <c r="B8" s="349"/>
      <c r="C8" s="349"/>
      <c r="D8" s="110"/>
      <c r="E8" s="110"/>
      <c r="F8" s="110"/>
      <c r="G8" s="110"/>
      <c r="H8" s="109"/>
      <c r="I8" s="109"/>
      <c r="J8" s="109"/>
      <c r="K8" s="109"/>
      <c r="L8" s="109"/>
      <c r="M8" s="109"/>
      <c r="N8" s="109"/>
      <c r="O8" s="109"/>
      <c r="P8" s="109"/>
      <c r="Q8" s="109"/>
      <c r="R8" s="109"/>
      <c r="S8" s="109"/>
      <c r="T8" s="109"/>
      <c r="U8" s="109"/>
    </row>
    <row r="9" spans="1:29" s="2" customFormat="1" ht="18.75" x14ac:dyDescent="0.2">
      <c r="A9" s="344" t="str">
        <f>'1. паспорт местоположение'!A9:C9</f>
        <v>Акционерное общество "Россети Янтарь" ДЗО  ПАО "Россети"</v>
      </c>
      <c r="B9" s="344"/>
      <c r="C9" s="344"/>
      <c r="D9" s="111"/>
      <c r="E9" s="111"/>
      <c r="F9" s="111"/>
      <c r="G9" s="111"/>
      <c r="H9" s="109"/>
      <c r="I9" s="109"/>
      <c r="J9" s="109"/>
      <c r="K9" s="109"/>
      <c r="L9" s="109"/>
      <c r="M9" s="109"/>
      <c r="N9" s="109"/>
      <c r="O9" s="109"/>
      <c r="P9" s="109"/>
      <c r="Q9" s="109"/>
      <c r="R9" s="109"/>
      <c r="S9" s="109"/>
      <c r="T9" s="109"/>
      <c r="U9" s="109"/>
    </row>
    <row r="10" spans="1:29" s="2" customFormat="1" ht="18.75" x14ac:dyDescent="0.2">
      <c r="A10" s="345" t="s">
        <v>6</v>
      </c>
      <c r="B10" s="345"/>
      <c r="C10" s="345"/>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49"/>
      <c r="B11" s="349"/>
      <c r="C11" s="349"/>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44" t="str">
        <f>'1. паспорт местоположение'!A12:C12</f>
        <v>N_181-32</v>
      </c>
      <c r="B12" s="344"/>
      <c r="C12" s="344"/>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45" t="s">
        <v>5</v>
      </c>
      <c r="B13" s="345"/>
      <c r="C13" s="345"/>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0"/>
      <c r="B14" s="350"/>
      <c r="C14" s="350"/>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78"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8"/>
      <c r="C15" s="378"/>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45" t="s">
        <v>4</v>
      </c>
      <c r="B16" s="345"/>
      <c r="C16" s="345"/>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46"/>
      <c r="B17" s="346"/>
      <c r="C17" s="346"/>
      <c r="D17" s="116"/>
      <c r="E17" s="116"/>
      <c r="F17" s="116"/>
      <c r="G17" s="116"/>
      <c r="H17" s="116"/>
      <c r="I17" s="116"/>
      <c r="J17" s="116"/>
      <c r="K17" s="116"/>
      <c r="L17" s="116"/>
      <c r="M17" s="116"/>
      <c r="N17" s="116"/>
      <c r="O17" s="116"/>
      <c r="P17" s="116"/>
      <c r="Q17" s="116"/>
      <c r="R17" s="116"/>
    </row>
    <row r="18" spans="1:21" s="115" customFormat="1" ht="27.75" customHeight="1" x14ac:dyDescent="0.2">
      <c r="A18" s="347" t="s">
        <v>437</v>
      </c>
      <c r="B18" s="347"/>
      <c r="C18" s="347"/>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6"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3" t="s">
        <v>572</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40,615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4" t="s">
        <v>540</v>
      </c>
      <c r="D26" s="126"/>
      <c r="E26" s="126"/>
      <c r="F26" s="126"/>
      <c r="G26" s="126"/>
      <c r="H26" s="126"/>
      <c r="I26" s="126"/>
      <c r="J26" s="126"/>
      <c r="K26" s="126"/>
      <c r="L26" s="126"/>
      <c r="M26" s="126"/>
      <c r="N26" s="126"/>
      <c r="O26" s="126"/>
      <c r="P26" s="126"/>
      <c r="Q26" s="126"/>
      <c r="R26" s="126"/>
      <c r="S26" s="126"/>
      <c r="T26" s="126"/>
      <c r="U26" s="126"/>
    </row>
    <row r="27" spans="1:21" ht="189" x14ac:dyDescent="0.25">
      <c r="A27" s="122" t="s">
        <v>56</v>
      </c>
      <c r="B27" s="166" t="s">
        <v>451</v>
      </c>
      <c r="C27" s="263" t="s">
        <v>575</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2025</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2027</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566</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37" t="str">
        <f>'1. паспорт местоположение'!A5:C5</f>
        <v>Год раскрытия информации: 2025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09"/>
      <c r="AB6" s="109"/>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09"/>
      <c r="AB7" s="109"/>
    </row>
    <row r="8" spans="1:28" x14ac:dyDescent="0.25">
      <c r="A8" s="344" t="str">
        <f>'1. паспорт местоположение'!A9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11"/>
      <c r="AB8" s="111"/>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12"/>
      <c r="AB9" s="112"/>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09"/>
      <c r="AB10" s="109"/>
    </row>
    <row r="11" spans="1:28" x14ac:dyDescent="0.25">
      <c r="A11" s="344" t="str">
        <f>'1. паспорт местоположение'!A12:C12</f>
        <v>N_181-32</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11"/>
      <c r="AB11" s="111"/>
    </row>
    <row r="12" spans="1:28" ht="15.75"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12"/>
      <c r="AB12" s="112"/>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30"/>
      <c r="AB13" s="130"/>
    </row>
    <row r="14" spans="1:28" x14ac:dyDescent="0.25">
      <c r="A14"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11"/>
      <c r="AB14" s="111"/>
    </row>
    <row r="15" spans="1:28" ht="15.75"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12"/>
      <c r="AB15" s="112"/>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50"/>
      <c r="AB16" s="150"/>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50"/>
      <c r="AB17" s="150"/>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50"/>
      <c r="AB18" s="150"/>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50"/>
      <c r="AB19" s="150"/>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51"/>
      <c r="AB20" s="15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51"/>
      <c r="AB21" s="151"/>
    </row>
    <row r="22" spans="1:28" x14ac:dyDescent="0.25">
      <c r="A22" s="381" t="s">
        <v>468</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52"/>
      <c r="AB22" s="152"/>
    </row>
    <row r="23" spans="1:28" ht="32.25" customHeight="1" x14ac:dyDescent="0.25">
      <c r="A23" s="383" t="s">
        <v>328</v>
      </c>
      <c r="B23" s="384"/>
      <c r="C23" s="384"/>
      <c r="D23" s="384"/>
      <c r="E23" s="384"/>
      <c r="F23" s="384"/>
      <c r="G23" s="384"/>
      <c r="H23" s="384"/>
      <c r="I23" s="384"/>
      <c r="J23" s="384"/>
      <c r="K23" s="384"/>
      <c r="L23" s="385"/>
      <c r="M23" s="382" t="s">
        <v>329</v>
      </c>
      <c r="N23" s="382"/>
      <c r="O23" s="382"/>
      <c r="P23" s="382"/>
      <c r="Q23" s="382"/>
      <c r="R23" s="382"/>
      <c r="S23" s="382"/>
      <c r="T23" s="382"/>
      <c r="U23" s="382"/>
      <c r="V23" s="382"/>
      <c r="W23" s="382"/>
      <c r="X23" s="382"/>
      <c r="Y23" s="382"/>
      <c r="Z23" s="382"/>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49" t="s">
        <v>7</v>
      </c>
      <c r="B7" s="349"/>
      <c r="C7" s="349"/>
      <c r="D7" s="349"/>
      <c r="E7" s="349"/>
      <c r="F7" s="349"/>
      <c r="G7" s="349"/>
      <c r="H7" s="349"/>
      <c r="I7" s="349"/>
      <c r="J7" s="349"/>
      <c r="K7" s="349"/>
      <c r="L7" s="349"/>
      <c r="M7" s="349"/>
      <c r="N7" s="349"/>
      <c r="O7" s="349"/>
      <c r="P7" s="109"/>
      <c r="Q7" s="109"/>
      <c r="R7" s="109"/>
      <c r="S7" s="109"/>
      <c r="T7" s="109"/>
      <c r="U7" s="109"/>
      <c r="V7" s="109"/>
      <c r="W7" s="109"/>
      <c r="X7" s="109"/>
      <c r="Y7" s="109"/>
      <c r="Z7" s="109"/>
    </row>
    <row r="8" spans="1:28" s="2" customFormat="1" ht="18.75" x14ac:dyDescent="0.2">
      <c r="A8" s="349"/>
      <c r="B8" s="349"/>
      <c r="C8" s="349"/>
      <c r="D8" s="349"/>
      <c r="E8" s="349"/>
      <c r="F8" s="349"/>
      <c r="G8" s="349"/>
      <c r="H8" s="349"/>
      <c r="I8" s="349"/>
      <c r="J8" s="349"/>
      <c r="K8" s="349"/>
      <c r="L8" s="349"/>
      <c r="M8" s="349"/>
      <c r="N8" s="349"/>
      <c r="O8" s="349"/>
      <c r="P8" s="109"/>
      <c r="Q8" s="109"/>
      <c r="R8" s="109"/>
      <c r="S8" s="109"/>
      <c r="T8" s="109"/>
      <c r="U8" s="109"/>
      <c r="V8" s="109"/>
      <c r="W8" s="109"/>
      <c r="X8" s="109"/>
      <c r="Y8" s="109"/>
      <c r="Z8" s="109"/>
    </row>
    <row r="9" spans="1:28" s="2" customFormat="1" ht="18.75" x14ac:dyDescent="0.2">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c r="M9" s="344"/>
      <c r="N9" s="344"/>
      <c r="O9" s="344"/>
      <c r="P9" s="109"/>
      <c r="Q9" s="109"/>
      <c r="R9" s="109"/>
      <c r="S9" s="109"/>
      <c r="T9" s="109"/>
      <c r="U9" s="109"/>
      <c r="V9" s="109"/>
      <c r="W9" s="109"/>
      <c r="X9" s="109"/>
      <c r="Y9" s="109"/>
      <c r="Z9" s="109"/>
    </row>
    <row r="10" spans="1:28" s="2" customFormat="1" ht="18.75" x14ac:dyDescent="0.2">
      <c r="A10" s="345" t="s">
        <v>6</v>
      </c>
      <c r="B10" s="345"/>
      <c r="C10" s="345"/>
      <c r="D10" s="345"/>
      <c r="E10" s="345"/>
      <c r="F10" s="345"/>
      <c r="G10" s="345"/>
      <c r="H10" s="345"/>
      <c r="I10" s="345"/>
      <c r="J10" s="345"/>
      <c r="K10" s="345"/>
      <c r="L10" s="345"/>
      <c r="M10" s="345"/>
      <c r="N10" s="345"/>
      <c r="O10" s="345"/>
      <c r="P10" s="109"/>
      <c r="Q10" s="109"/>
      <c r="R10" s="109"/>
      <c r="S10" s="109"/>
      <c r="T10" s="109"/>
      <c r="U10" s="109"/>
      <c r="V10" s="109"/>
      <c r="W10" s="109"/>
      <c r="X10" s="109"/>
      <c r="Y10" s="109"/>
      <c r="Z10" s="109"/>
    </row>
    <row r="11" spans="1:28" s="2" customFormat="1" ht="18.75" x14ac:dyDescent="0.2">
      <c r="A11" s="349"/>
      <c r="B11" s="349"/>
      <c r="C11" s="349"/>
      <c r="D11" s="349"/>
      <c r="E11" s="349"/>
      <c r="F11" s="349"/>
      <c r="G11" s="349"/>
      <c r="H11" s="349"/>
      <c r="I11" s="349"/>
      <c r="J11" s="349"/>
      <c r="K11" s="349"/>
      <c r="L11" s="349"/>
      <c r="M11" s="349"/>
      <c r="N11" s="349"/>
      <c r="O11" s="349"/>
      <c r="P11" s="109"/>
      <c r="Q11" s="109"/>
      <c r="R11" s="109"/>
      <c r="S11" s="109"/>
      <c r="T11" s="109"/>
      <c r="U11" s="109"/>
      <c r="V11" s="109"/>
      <c r="W11" s="109"/>
      <c r="X11" s="109"/>
      <c r="Y11" s="109"/>
      <c r="Z11" s="109"/>
    </row>
    <row r="12" spans="1:28" s="2" customFormat="1" ht="18.75" x14ac:dyDescent="0.2">
      <c r="A12" s="344" t="str">
        <f>'1. паспорт местоположение'!A12:C12</f>
        <v>N_181-32</v>
      </c>
      <c r="B12" s="344"/>
      <c r="C12" s="344"/>
      <c r="D12" s="344"/>
      <c r="E12" s="344"/>
      <c r="F12" s="344"/>
      <c r="G12" s="344"/>
      <c r="H12" s="344"/>
      <c r="I12" s="344"/>
      <c r="J12" s="344"/>
      <c r="K12" s="344"/>
      <c r="L12" s="344"/>
      <c r="M12" s="344"/>
      <c r="N12" s="344"/>
      <c r="O12" s="344"/>
      <c r="P12" s="109"/>
      <c r="Q12" s="109"/>
      <c r="R12" s="109"/>
      <c r="S12" s="109"/>
      <c r="T12" s="109"/>
      <c r="U12" s="109"/>
      <c r="V12" s="109"/>
      <c r="W12" s="109"/>
      <c r="X12" s="109"/>
      <c r="Y12" s="109"/>
      <c r="Z12" s="109"/>
    </row>
    <row r="13" spans="1:28" s="2" customFormat="1" ht="18.75" x14ac:dyDescent="0.2">
      <c r="A13" s="345" t="s">
        <v>5</v>
      </c>
      <c r="B13" s="345"/>
      <c r="C13" s="345"/>
      <c r="D13" s="345"/>
      <c r="E13" s="345"/>
      <c r="F13" s="345"/>
      <c r="G13" s="345"/>
      <c r="H13" s="345"/>
      <c r="I13" s="345"/>
      <c r="J13" s="345"/>
      <c r="K13" s="345"/>
      <c r="L13" s="345"/>
      <c r="M13" s="345"/>
      <c r="N13" s="345"/>
      <c r="O13" s="345"/>
      <c r="P13" s="109"/>
      <c r="Q13" s="109"/>
      <c r="R13" s="109"/>
      <c r="S13" s="109"/>
      <c r="T13" s="109"/>
      <c r="U13" s="109"/>
      <c r="V13" s="109"/>
      <c r="W13" s="109"/>
      <c r="X13" s="109"/>
      <c r="Y13" s="109"/>
      <c r="Z13" s="109"/>
    </row>
    <row r="14" spans="1:28" s="114" customFormat="1" ht="15.75" customHeight="1" x14ac:dyDescent="0.2">
      <c r="A14" s="350"/>
      <c r="B14" s="350"/>
      <c r="C14" s="350"/>
      <c r="D14" s="350"/>
      <c r="E14" s="350"/>
      <c r="F14" s="350"/>
      <c r="G14" s="350"/>
      <c r="H14" s="350"/>
      <c r="I14" s="350"/>
      <c r="J14" s="350"/>
      <c r="K14" s="350"/>
      <c r="L14" s="350"/>
      <c r="M14" s="350"/>
      <c r="N14" s="350"/>
      <c r="O14" s="350"/>
      <c r="P14" s="113"/>
      <c r="Q14" s="113"/>
      <c r="R14" s="113"/>
      <c r="S14" s="113"/>
      <c r="T14" s="113"/>
      <c r="U14" s="113"/>
      <c r="V14" s="113"/>
      <c r="W14" s="113"/>
      <c r="X14" s="113"/>
      <c r="Y14" s="113"/>
      <c r="Z14" s="113"/>
    </row>
    <row r="15" spans="1:28" s="115" customFormat="1" ht="43.5" customHeight="1" x14ac:dyDescent="0.2">
      <c r="A15" s="378"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8"/>
      <c r="C15" s="378"/>
      <c r="D15" s="378"/>
      <c r="E15" s="378"/>
      <c r="F15" s="378"/>
      <c r="G15" s="378"/>
      <c r="H15" s="378"/>
      <c r="I15" s="378"/>
      <c r="J15" s="378"/>
      <c r="K15" s="378"/>
      <c r="L15" s="378"/>
      <c r="M15" s="378"/>
      <c r="N15" s="378"/>
      <c r="O15" s="378"/>
      <c r="P15" s="111"/>
      <c r="Q15" s="111"/>
      <c r="R15" s="111"/>
      <c r="S15" s="111"/>
      <c r="T15" s="111"/>
      <c r="U15" s="111"/>
      <c r="V15" s="111"/>
      <c r="W15" s="111"/>
      <c r="X15" s="111"/>
      <c r="Y15" s="111"/>
      <c r="Z15" s="111"/>
    </row>
    <row r="16" spans="1:28" s="115" customFormat="1" ht="15" customHeight="1" x14ac:dyDescent="0.2">
      <c r="A16" s="345" t="s">
        <v>4</v>
      </c>
      <c r="B16" s="345"/>
      <c r="C16" s="345"/>
      <c r="D16" s="345"/>
      <c r="E16" s="345"/>
      <c r="F16" s="345"/>
      <c r="G16" s="345"/>
      <c r="H16" s="345"/>
      <c r="I16" s="345"/>
      <c r="J16" s="345"/>
      <c r="K16" s="345"/>
      <c r="L16" s="345"/>
      <c r="M16" s="345"/>
      <c r="N16" s="345"/>
      <c r="O16" s="345"/>
      <c r="P16" s="112"/>
      <c r="Q16" s="112"/>
      <c r="R16" s="112"/>
      <c r="S16" s="112"/>
      <c r="T16" s="112"/>
      <c r="U16" s="112"/>
      <c r="V16" s="112"/>
      <c r="W16" s="112"/>
      <c r="X16" s="112"/>
      <c r="Y16" s="112"/>
      <c r="Z16" s="112"/>
    </row>
    <row r="17" spans="1:26" s="115" customFormat="1" ht="15" customHeight="1" x14ac:dyDescent="0.2">
      <c r="A17" s="346"/>
      <c r="B17" s="346"/>
      <c r="C17" s="346"/>
      <c r="D17" s="346"/>
      <c r="E17" s="346"/>
      <c r="F17" s="346"/>
      <c r="G17" s="346"/>
      <c r="H17" s="346"/>
      <c r="I17" s="346"/>
      <c r="J17" s="346"/>
      <c r="K17" s="346"/>
      <c r="L17" s="346"/>
      <c r="M17" s="346"/>
      <c r="N17" s="346"/>
      <c r="O17" s="346"/>
      <c r="P17" s="116"/>
      <c r="Q17" s="116"/>
      <c r="R17" s="116"/>
      <c r="S17" s="116"/>
      <c r="T17" s="116"/>
      <c r="U17" s="116"/>
      <c r="V17" s="116"/>
      <c r="W17" s="116"/>
    </row>
    <row r="18" spans="1:26" s="115" customFormat="1" ht="91.5" customHeight="1" x14ac:dyDescent="0.2">
      <c r="A18" s="386" t="s">
        <v>446</v>
      </c>
      <c r="B18" s="386"/>
      <c r="C18" s="386"/>
      <c r="D18" s="386"/>
      <c r="E18" s="386"/>
      <c r="F18" s="386"/>
      <c r="G18" s="386"/>
      <c r="H18" s="386"/>
      <c r="I18" s="386"/>
      <c r="J18" s="386"/>
      <c r="K18" s="386"/>
      <c r="L18" s="386"/>
      <c r="M18" s="386"/>
      <c r="N18" s="386"/>
      <c r="O18" s="386"/>
      <c r="P18" s="117"/>
      <c r="Q18" s="117"/>
      <c r="R18" s="117"/>
      <c r="S18" s="117"/>
      <c r="T18" s="117"/>
      <c r="U18" s="117"/>
      <c r="V18" s="117"/>
      <c r="W18" s="117"/>
      <c r="X18" s="117"/>
      <c r="Y18" s="117"/>
      <c r="Z18" s="117"/>
    </row>
    <row r="19" spans="1:26" s="115"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16"/>
      <c r="Q19" s="116"/>
      <c r="R19" s="116"/>
      <c r="S19" s="116"/>
      <c r="T19" s="116"/>
      <c r="U19" s="116"/>
      <c r="V19" s="116"/>
      <c r="W19" s="116"/>
    </row>
    <row r="20" spans="1:26" s="115" customFormat="1" ht="51" customHeight="1" x14ac:dyDescent="0.2">
      <c r="A20" s="387"/>
      <c r="B20" s="387"/>
      <c r="C20" s="387"/>
      <c r="D20" s="387"/>
      <c r="E20" s="315" t="s">
        <v>78</v>
      </c>
      <c r="F20" s="315" t="s">
        <v>77</v>
      </c>
      <c r="G20" s="315" t="s">
        <v>76</v>
      </c>
      <c r="H20" s="315" t="s">
        <v>75</v>
      </c>
      <c r="I20" s="315" t="s">
        <v>74</v>
      </c>
      <c r="J20" s="327">
        <v>2024</v>
      </c>
      <c r="K20" s="327">
        <v>2025</v>
      </c>
      <c r="L20" s="327">
        <v>2026</v>
      </c>
      <c r="M20" s="327">
        <v>2027</v>
      </c>
      <c r="N20" s="327">
        <v>2028</v>
      </c>
      <c r="O20" s="327">
        <v>2029</v>
      </c>
      <c r="P20" s="120"/>
      <c r="Q20" s="120"/>
      <c r="R20" s="120"/>
      <c r="S20" s="120"/>
      <c r="T20" s="120"/>
      <c r="U20" s="120"/>
      <c r="V20" s="120"/>
      <c r="W20" s="120"/>
      <c r="X20" s="121"/>
      <c r="Y20" s="121"/>
      <c r="Z20" s="121"/>
    </row>
    <row r="21" spans="1:26" s="115" customFormat="1" ht="16.5" customHeight="1" x14ac:dyDescent="0.2">
      <c r="A21" s="270">
        <v>1</v>
      </c>
      <c r="B21" s="271">
        <v>2</v>
      </c>
      <c r="C21" s="270">
        <v>3</v>
      </c>
      <c r="D21" s="271">
        <v>4</v>
      </c>
      <c r="E21" s="270">
        <v>5</v>
      </c>
      <c r="F21" s="271">
        <v>6</v>
      </c>
      <c r="G21" s="270">
        <v>7</v>
      </c>
      <c r="H21" s="271">
        <v>8</v>
      </c>
      <c r="I21" s="270">
        <v>9</v>
      </c>
      <c r="J21" s="271">
        <v>10</v>
      </c>
      <c r="K21" s="270">
        <v>11</v>
      </c>
      <c r="L21" s="271">
        <v>12</v>
      </c>
      <c r="M21" s="270">
        <v>13</v>
      </c>
      <c r="N21" s="271">
        <v>14</v>
      </c>
      <c r="O21" s="270">
        <v>15</v>
      </c>
      <c r="P21" s="120"/>
      <c r="Q21" s="120"/>
      <c r="R21" s="120"/>
      <c r="S21" s="120"/>
      <c r="T21" s="120"/>
      <c r="U21" s="120"/>
      <c r="V21" s="120"/>
      <c r="W21" s="120"/>
      <c r="X21" s="121"/>
      <c r="Y21" s="121"/>
      <c r="Z21" s="121"/>
    </row>
    <row r="22" spans="1:26" s="115" customFormat="1" ht="33" customHeight="1" x14ac:dyDescent="0.2">
      <c r="A22" s="272" t="s">
        <v>62</v>
      </c>
      <c r="B22" s="273">
        <v>2025</v>
      </c>
      <c r="C22" s="4">
        <v>0</v>
      </c>
      <c r="D22" s="4">
        <v>0</v>
      </c>
      <c r="E22" s="4">
        <v>0</v>
      </c>
      <c r="F22" s="4">
        <v>0</v>
      </c>
      <c r="G22" s="4">
        <v>0</v>
      </c>
      <c r="H22" s="4">
        <v>0</v>
      </c>
      <c r="I22" s="4">
        <v>0</v>
      </c>
      <c r="J22" s="316">
        <v>0</v>
      </c>
      <c r="K22" s="316">
        <v>0</v>
      </c>
      <c r="L22" s="316">
        <v>0</v>
      </c>
      <c r="M22" s="316">
        <v>0</v>
      </c>
      <c r="N22" s="316">
        <v>0</v>
      </c>
      <c r="O22" s="316">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13" zoomScale="80" zoomScaleNormal="80" workbookViewId="0">
      <selection activeCell="C25" sqref="C25"/>
    </sheetView>
  </sheetViews>
  <sheetFormatPr defaultColWidth="9.140625" defaultRowHeight="15.75" x14ac:dyDescent="0.2"/>
  <cols>
    <col min="1" max="1" width="61.7109375" style="199" customWidth="1"/>
    <col min="2" max="2" width="18.5703125" style="193" customWidth="1"/>
    <col min="3" max="13" width="16.85546875" style="193" customWidth="1"/>
    <col min="14" max="33" width="16.85546875" style="193" hidden="1" customWidth="1"/>
    <col min="34" max="34" width="16.85546875" style="194" customWidth="1"/>
    <col min="35"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392" t="str">
        <f>'1. паспорт местоположение'!A5:C5</f>
        <v>Год раскрытия информации: 2025 год</v>
      </c>
      <c r="B5" s="392"/>
      <c r="C5" s="392"/>
      <c r="D5" s="392"/>
      <c r="E5" s="392"/>
      <c r="F5" s="392"/>
      <c r="G5" s="392"/>
      <c r="H5" s="392"/>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393" t="s">
        <v>7</v>
      </c>
      <c r="B7" s="393"/>
      <c r="C7" s="393"/>
      <c r="D7" s="393"/>
      <c r="E7" s="393"/>
      <c r="F7" s="393"/>
      <c r="G7" s="393"/>
      <c r="H7" s="393"/>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394" t="str">
        <f>'1. паспорт местоположение'!A9:C9</f>
        <v>Акционерное общество "Россети Янтарь" ДЗО  ПАО "Россети"</v>
      </c>
      <c r="B9" s="394"/>
      <c r="C9" s="394"/>
      <c r="D9" s="394"/>
      <c r="E9" s="394"/>
      <c r="F9" s="394"/>
      <c r="G9" s="394"/>
      <c r="H9" s="394"/>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391" t="s">
        <v>6</v>
      </c>
      <c r="B10" s="391"/>
      <c r="C10" s="391"/>
      <c r="D10" s="391"/>
      <c r="E10" s="391"/>
      <c r="F10" s="391"/>
      <c r="G10" s="391"/>
      <c r="H10" s="391"/>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394" t="str">
        <f>'1. паспорт местоположение'!A12:C12</f>
        <v>N_181-32</v>
      </c>
      <c r="B12" s="394"/>
      <c r="C12" s="394"/>
      <c r="D12" s="394"/>
      <c r="E12" s="394"/>
      <c r="F12" s="394"/>
      <c r="G12" s="394"/>
      <c r="H12" s="394"/>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391" t="s">
        <v>5</v>
      </c>
      <c r="B13" s="391"/>
      <c r="C13" s="391"/>
      <c r="D13" s="391"/>
      <c r="E13" s="391"/>
      <c r="F13" s="391"/>
      <c r="G13" s="391"/>
      <c r="H13" s="391"/>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395"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95"/>
      <c r="C15" s="395"/>
      <c r="D15" s="395"/>
      <c r="E15" s="395"/>
      <c r="F15" s="395"/>
      <c r="G15" s="395"/>
      <c r="H15" s="395"/>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391" t="s">
        <v>4</v>
      </c>
      <c r="B16" s="391"/>
      <c r="C16" s="391"/>
      <c r="D16" s="391"/>
      <c r="E16" s="391"/>
      <c r="F16" s="391"/>
      <c r="G16" s="391"/>
      <c r="H16" s="391"/>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394" t="s">
        <v>447</v>
      </c>
      <c r="B18" s="394"/>
      <c r="C18" s="394"/>
      <c r="D18" s="394"/>
      <c r="E18" s="394"/>
      <c r="F18" s="394"/>
      <c r="G18" s="394"/>
      <c r="H18" s="394"/>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ввод'!C30*1000000</f>
        <v>40614623.920000002</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396" t="s">
        <v>316</v>
      </c>
      <c r="E28" s="397"/>
      <c r="F28" s="398"/>
      <c r="G28" s="399" t="str">
        <f>IF(SUM(B89:M89)=0,"не окупается",SUM(B89:M89))</f>
        <v>не окупается</v>
      </c>
      <c r="H28" s="400"/>
    </row>
    <row r="29" spans="1:33" ht="15.6" customHeight="1" x14ac:dyDescent="0.2">
      <c r="A29" s="205" t="s">
        <v>311</v>
      </c>
      <c r="B29" s="206">
        <f>B25*0.01</f>
        <v>406146.23920000001</v>
      </c>
      <c r="D29" s="396" t="s">
        <v>314</v>
      </c>
      <c r="E29" s="397"/>
      <c r="F29" s="398"/>
      <c r="G29" s="399" t="str">
        <f>IF(SUM(B90:M90)=0,"не окупается",SUM(B90:M90))</f>
        <v>не окупается</v>
      </c>
      <c r="H29" s="400"/>
    </row>
    <row r="30" spans="1:33" ht="27.6" customHeight="1" x14ac:dyDescent="0.2">
      <c r="A30" s="207" t="s">
        <v>484</v>
      </c>
      <c r="B30" s="208">
        <v>1</v>
      </c>
      <c r="D30" s="396" t="s">
        <v>312</v>
      </c>
      <c r="E30" s="397"/>
      <c r="F30" s="398"/>
      <c r="G30" s="402">
        <f>M87</f>
        <v>-35673735.585302576</v>
      </c>
      <c r="H30" s="403"/>
    </row>
    <row r="31" spans="1:33" x14ac:dyDescent="0.2">
      <c r="A31" s="207" t="s">
        <v>310</v>
      </c>
      <c r="B31" s="208">
        <v>3</v>
      </c>
      <c r="D31" s="404"/>
      <c r="E31" s="405"/>
      <c r="F31" s="406"/>
      <c r="G31" s="404"/>
      <c r="H31" s="406"/>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0.1371</v>
      </c>
    </row>
    <row r="45" spans="1:33" x14ac:dyDescent="0.2">
      <c r="A45" s="217" t="s">
        <v>301</v>
      </c>
      <c r="B45" s="219">
        <f>1-B43</f>
        <v>1</v>
      </c>
    </row>
    <row r="46" spans="1:33" ht="16.5" thickBot="1" x14ac:dyDescent="0.25">
      <c r="A46" s="220" t="s">
        <v>300</v>
      </c>
      <c r="B46" s="221">
        <f>B45*B44+B43*B42*(1-B36)</f>
        <v>0.1371</v>
      </c>
      <c r="C46" s="222"/>
    </row>
    <row r="47" spans="1:33" s="225" customFormat="1" x14ac:dyDescent="0.2">
      <c r="A47" s="223" t="s">
        <v>299</v>
      </c>
      <c r="B47" s="224">
        <f>B58</f>
        <v>1</v>
      </c>
      <c r="C47" s="224">
        <f t="shared" ref="C47:AG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row>
    <row r="48" spans="1:33" s="225" customFormat="1" x14ac:dyDescent="0.2">
      <c r="A48" s="226" t="s">
        <v>298</v>
      </c>
      <c r="B48" s="227">
        <f>E101</f>
        <v>5.2628968689616612E-2</v>
      </c>
      <c r="C48" s="227">
        <f t="shared" ref="C48:AG48" si="1">F101</f>
        <v>4.4208979893394937E-2</v>
      </c>
      <c r="D48" s="227">
        <f t="shared" si="1"/>
        <v>4.4208979893394937E-2</v>
      </c>
      <c r="E48" s="227">
        <f t="shared" si="1"/>
        <v>4.4208979893394937E-2</v>
      </c>
      <c r="F48" s="227">
        <f t="shared" si="1"/>
        <v>4.4208979893394937E-2</v>
      </c>
      <c r="G48" s="227">
        <f t="shared" si="1"/>
        <v>4.4208979893394937E-2</v>
      </c>
      <c r="H48" s="227">
        <f t="shared" si="1"/>
        <v>4.4208979893394937E-2</v>
      </c>
      <c r="I48" s="227">
        <f t="shared" si="1"/>
        <v>4.4208979893394937E-2</v>
      </c>
      <c r="J48" s="227">
        <f t="shared" si="1"/>
        <v>4.4208979893394937E-2</v>
      </c>
      <c r="K48" s="227">
        <f t="shared" si="1"/>
        <v>4.4208979893394937E-2</v>
      </c>
      <c r="L48" s="227">
        <f t="shared" si="1"/>
        <v>4.4208979893394937E-2</v>
      </c>
      <c r="M48" s="227">
        <f t="shared" si="1"/>
        <v>4.4208979893394937E-2</v>
      </c>
      <c r="N48" s="227">
        <f t="shared" si="1"/>
        <v>4.4208979893394937E-2</v>
      </c>
      <c r="O48" s="227">
        <f t="shared" si="1"/>
        <v>4.4208979893394937E-2</v>
      </c>
      <c r="P48" s="227">
        <f t="shared" si="1"/>
        <v>4.4208979893394937E-2</v>
      </c>
      <c r="Q48" s="227">
        <f t="shared" si="1"/>
        <v>4.4208979893394937E-2</v>
      </c>
      <c r="R48" s="227">
        <f t="shared" si="1"/>
        <v>4.4208979893394937E-2</v>
      </c>
      <c r="S48" s="227">
        <f t="shared" si="1"/>
        <v>4.4208979893394937E-2</v>
      </c>
      <c r="T48" s="227">
        <f t="shared" si="1"/>
        <v>4.4208979893394937E-2</v>
      </c>
      <c r="U48" s="227">
        <f t="shared" si="1"/>
        <v>4.4208979893394937E-2</v>
      </c>
      <c r="V48" s="227">
        <f t="shared" si="1"/>
        <v>4.4208979893394937E-2</v>
      </c>
      <c r="W48" s="227">
        <f t="shared" si="1"/>
        <v>4.4208979893394937E-2</v>
      </c>
      <c r="X48" s="227">
        <f t="shared" si="1"/>
        <v>4.4208979893394937E-2</v>
      </c>
      <c r="Y48" s="227">
        <f t="shared" si="1"/>
        <v>4.4208979893394937E-2</v>
      </c>
      <c r="Z48" s="227">
        <f t="shared" si="1"/>
        <v>4.4208979893394937E-2</v>
      </c>
      <c r="AA48" s="227">
        <f t="shared" si="1"/>
        <v>4.4208979893394937E-2</v>
      </c>
      <c r="AB48" s="227">
        <f t="shared" si="1"/>
        <v>4.4208979893394937E-2</v>
      </c>
      <c r="AC48" s="227">
        <f t="shared" si="1"/>
        <v>4.4208979893394937E-2</v>
      </c>
      <c r="AD48" s="227">
        <f t="shared" si="1"/>
        <v>4.4208979893394937E-2</v>
      </c>
      <c r="AE48" s="227">
        <f t="shared" si="1"/>
        <v>4.4208979893394937E-2</v>
      </c>
      <c r="AF48" s="227">
        <f t="shared" si="1"/>
        <v>4.4208979893394937E-2</v>
      </c>
      <c r="AG48" s="227">
        <f t="shared" si="1"/>
        <v>4.4208979893394937E-2</v>
      </c>
    </row>
    <row r="49" spans="1:33" s="225" customFormat="1" x14ac:dyDescent="0.2">
      <c r="A49" s="226" t="s">
        <v>297</v>
      </c>
      <c r="B49" s="227">
        <f>E102</f>
        <v>5.2628968689616612E-2</v>
      </c>
      <c r="C49" s="227">
        <f t="shared" ref="C49:AG49" si="2">F102</f>
        <v>9.9164621601620873E-2</v>
      </c>
      <c r="D49" s="227">
        <f t="shared" si="2"/>
        <v>0.14775756825753783</v>
      </c>
      <c r="E49" s="227">
        <f t="shared" si="2"/>
        <v>0.19849875951512708</v>
      </c>
      <c r="F49" s="227">
        <f t="shared" si="2"/>
        <v>0.25148316707679008</v>
      </c>
      <c r="G49" s="227">
        <f t="shared" si="2"/>
        <v>0.3068099612470101</v>
      </c>
      <c r="H49" s="227">
        <f t="shared" si="2"/>
        <v>0.36458269654826725</v>
      </c>
      <c r="I49" s="227">
        <f t="shared" si="2"/>
        <v>0.42490950554284423</v>
      </c>
      <c r="J49" s="227">
        <f t="shared" si="2"/>
        <v>0.48790330122329517</v>
      </c>
      <c r="K49" s="227">
        <f t="shared" si="2"/>
        <v>0.55368198835039162</v>
      </c>
      <c r="L49" s="227">
        <f t="shared" si="2"/>
        <v>0.62236868413410384</v>
      </c>
      <c r="M49" s="227">
        <f t="shared" si="2"/>
        <v>0.69409194867066204</v>
      </c>
      <c r="N49" s="227">
        <f t="shared" si="2"/>
        <v>0.76898602556700557</v>
      </c>
      <c r="O49" s="227">
        <f t="shared" si="2"/>
        <v>0.84719109320299379</v>
      </c>
      <c r="P49" s="227">
        <f t="shared" si="2"/>
        <v>0.92885352710166313</v>
      </c>
      <c r="Q49" s="227">
        <f t="shared" si="2"/>
        <v>1.0141261738986045</v>
      </c>
      <c r="R49" s="227">
        <f t="shared" si="2"/>
        <v>1.1031686374232481</v>
      </c>
      <c r="S49" s="227">
        <f t="shared" si="2"/>
        <v>1.1961475774275114</v>
      </c>
      <c r="T49" s="227">
        <f t="shared" si="2"/>
        <v>1.2932370215209321</v>
      </c>
      <c r="U49" s="227">
        <f t="shared" si="2"/>
        <v>1.3946186908961398</v>
      </c>
      <c r="V49" s="227">
        <f t="shared" si="2"/>
        <v>1.5004823404543148</v>
      </c>
      <c r="W49" s="227">
        <f t="shared" si="2"/>
        <v>1.6110261139672488</v>
      </c>
      <c r="X49" s="227">
        <f t="shared" si="2"/>
        <v>1.7264569149407558</v>
      </c>
      <c r="Y49" s="227">
        <f t="shared" si="2"/>
        <v>1.8469907938735792</v>
      </c>
      <c r="Z49" s="227">
        <f t="shared" si="2"/>
        <v>1.9728533526366165</v>
      </c>
      <c r="AA49" s="227">
        <f t="shared" si="2"/>
        <v>2.1042801667293403</v>
      </c>
      <c r="AB49" s="227">
        <f t="shared" si="2"/>
        <v>2.2415172262037424</v>
      </c>
      <c r="AC49" s="227">
        <f t="shared" si="2"/>
        <v>2.3848213960810769</v>
      </c>
      <c r="AD49" s="227">
        <f t="shared" si="2"/>
        <v>2.5344608971231581</v>
      </c>
      <c r="AE49" s="227">
        <f t="shared" si="2"/>
        <v>2.6907158078580662</v>
      </c>
      <c r="AF49" s="227">
        <f t="shared" si="2"/>
        <v>2.8538785887998981</v>
      </c>
      <c r="AG49" s="227">
        <f t="shared" si="2"/>
        <v>3.0242546298437381</v>
      </c>
    </row>
    <row r="50" spans="1:33" s="225" customFormat="1" ht="16.5" thickBot="1" x14ac:dyDescent="0.25">
      <c r="A50" s="228" t="s">
        <v>487</v>
      </c>
      <c r="B50" s="229">
        <v>0</v>
      </c>
      <c r="C50" s="229">
        <v>0</v>
      </c>
      <c r="D50" s="229">
        <v>0</v>
      </c>
      <c r="E50" s="229">
        <v>0</v>
      </c>
      <c r="F50" s="229">
        <v>0</v>
      </c>
      <c r="G50" s="229">
        <v>0</v>
      </c>
      <c r="H50" s="229">
        <v>0</v>
      </c>
      <c r="I50" s="229">
        <v>0</v>
      </c>
      <c r="J50" s="229">
        <v>0</v>
      </c>
      <c r="K50" s="229">
        <v>0</v>
      </c>
      <c r="L50" s="229">
        <v>0</v>
      </c>
      <c r="M50" s="229">
        <v>0</v>
      </c>
      <c r="N50" s="229">
        <v>0</v>
      </c>
      <c r="O50" s="229">
        <v>0</v>
      </c>
      <c r="P50" s="229">
        <v>0</v>
      </c>
      <c r="Q50" s="229">
        <v>0</v>
      </c>
      <c r="R50" s="229">
        <v>0</v>
      </c>
      <c r="S50" s="229">
        <v>0</v>
      </c>
      <c r="T50" s="229">
        <v>0</v>
      </c>
      <c r="U50" s="229">
        <v>0</v>
      </c>
      <c r="V50" s="229">
        <v>0</v>
      </c>
      <c r="W50" s="229">
        <v>0</v>
      </c>
      <c r="X50" s="229">
        <v>0</v>
      </c>
      <c r="Y50" s="229">
        <v>0</v>
      </c>
      <c r="Z50" s="229">
        <v>0</v>
      </c>
      <c r="AA50" s="229">
        <v>0</v>
      </c>
      <c r="AB50" s="229">
        <v>0</v>
      </c>
      <c r="AC50" s="229">
        <v>0</v>
      </c>
      <c r="AD50" s="229">
        <v>0</v>
      </c>
      <c r="AE50" s="229">
        <v>0</v>
      </c>
      <c r="AF50" s="229">
        <v>0</v>
      </c>
      <c r="AG50" s="229">
        <v>0</v>
      </c>
    </row>
    <row r="51" spans="1:33" ht="16.5" thickBot="1" x14ac:dyDescent="0.25"/>
    <row r="52" spans="1:33" x14ac:dyDescent="0.2">
      <c r="A52" s="230" t="s">
        <v>296</v>
      </c>
      <c r="B52" s="231">
        <f>B58</f>
        <v>1</v>
      </c>
      <c r="C52" s="231">
        <f t="shared" ref="C52:AG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row>
    <row r="53" spans="1:33" x14ac:dyDescent="0.2">
      <c r="A53" s="232" t="s">
        <v>295</v>
      </c>
      <c r="B53" s="233">
        <v>0</v>
      </c>
      <c r="C53" s="233">
        <f t="shared" ref="C53:AG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row>
    <row r="54" spans="1:33" x14ac:dyDescent="0.2">
      <c r="A54" s="232" t="s">
        <v>294</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row>
    <row r="55" spans="1:33" x14ac:dyDescent="0.2">
      <c r="A55" s="232" t="s">
        <v>293</v>
      </c>
      <c r="B55" s="233">
        <f>$B$54/$B$40</f>
        <v>0</v>
      </c>
      <c r="C55" s="233">
        <f t="shared" ref="C55:AG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row>
    <row r="56" spans="1:33" ht="16.5" thickBot="1" x14ac:dyDescent="0.25">
      <c r="A56" s="234" t="s">
        <v>292</v>
      </c>
      <c r="B56" s="235">
        <f t="shared" ref="B56:AG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row>
    <row r="57" spans="1:33"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row>
    <row r="58" spans="1:33" x14ac:dyDescent="0.2">
      <c r="A58" s="230" t="s">
        <v>488</v>
      </c>
      <c r="B58" s="231">
        <v>1</v>
      </c>
      <c r="C58" s="231">
        <f>B58+1</f>
        <v>2</v>
      </c>
      <c r="D58" s="231">
        <f t="shared" ref="D58:AG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row>
    <row r="59" spans="1:33" ht="14.25" x14ac:dyDescent="0.2">
      <c r="A59" s="239" t="s">
        <v>291</v>
      </c>
      <c r="B59" s="240">
        <f t="shared" ref="B59:AG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row>
    <row r="60" spans="1:33" x14ac:dyDescent="0.2">
      <c r="A60" s="232" t="s">
        <v>290</v>
      </c>
      <c r="B60" s="233">
        <f t="shared" ref="B60:Z60" si="9">SUM(B61:B65)</f>
        <v>0</v>
      </c>
      <c r="C60" s="233">
        <f t="shared" si="9"/>
        <v>0</v>
      </c>
      <c r="D60" s="233">
        <f>SUM(D61:D65)</f>
        <v>0</v>
      </c>
      <c r="E60" s="233">
        <f t="shared" si="9"/>
        <v>-486765.76386293408</v>
      </c>
      <c r="F60" s="233">
        <f t="shared" si="9"/>
        <v>-508285.18173034355</v>
      </c>
      <c r="G60" s="233">
        <f t="shared" si="9"/>
        <v>-530755.95110957092</v>
      </c>
      <c r="H60" s="233">
        <f t="shared" si="9"/>
        <v>-554220.13028047362</v>
      </c>
      <c r="I60" s="233">
        <f t="shared" si="9"/>
        <v>-578721.63687655772</v>
      </c>
      <c r="J60" s="233">
        <f t="shared" si="9"/>
        <v>-604306.33008510608</v>
      </c>
      <c r="K60" s="233">
        <f t="shared" si="9"/>
        <v>-631022.09648128983</v>
      </c>
      <c r="L60" s="233">
        <f t="shared" si="9"/>
        <v>-658918.93965691898</v>
      </c>
      <c r="M60" s="233">
        <f t="shared" si="9"/>
        <v>-688049.07381158881</v>
      </c>
      <c r="N60" s="233">
        <f t="shared" si="9"/>
        <v>-718467.02148139442</v>
      </c>
      <c r="O60" s="233">
        <f t="shared" si="9"/>
        <v>-750229.71558813262</v>
      </c>
      <c r="P60" s="233">
        <f t="shared" si="9"/>
        <v>-783396.60599999572</v>
      </c>
      <c r="Q60" s="233">
        <f t="shared" si="9"/>
        <v>-818029.77080320346</v>
      </c>
      <c r="R60" s="233">
        <f t="shared" si="9"/>
        <v>-854194.03249284066</v>
      </c>
      <c r="S60" s="233">
        <f t="shared" si="9"/>
        <v>-891957.07930037461</v>
      </c>
      <c r="T60" s="233">
        <f t="shared" si="9"/>
        <v>-931389.59188493609</v>
      </c>
      <c r="U60" s="233">
        <f t="shared" si="9"/>
        <v>-972565.37562549452</v>
      </c>
      <c r="V60" s="233">
        <f t="shared" si="9"/>
        <v>-1015561.498761534</v>
      </c>
      <c r="W60" s="233">
        <f t="shared" si="9"/>
        <v>-1060458.4366407888</v>
      </c>
      <c r="X60" s="233">
        <f t="shared" si="9"/>
        <v>-1107340.2223440222</v>
      </c>
      <c r="Y60" s="233">
        <f t="shared" si="9"/>
        <v>-1156294.6039687765</v>
      </c>
      <c r="Z60" s="233">
        <f t="shared" si="9"/>
        <v>-1207413.2088664733</v>
      </c>
      <c r="AA60" s="233">
        <f t="shared" ref="AA60:AG60" si="10">SUM(AA61:AA65)</f>
        <v>-1260791.7151402705</v>
      </c>
      <c r="AB60" s="233">
        <f t="shared" si="10"/>
        <v>-1316530.0307246656</v>
      </c>
      <c r="AC60" s="233">
        <f t="shared" si="10"/>
        <v>-1374732.4803820231</v>
      </c>
      <c r="AD60" s="233">
        <f t="shared" si="10"/>
        <v>-1435508.0009660288</v>
      </c>
      <c r="AE60" s="233">
        <f t="shared" si="10"/>
        <v>-1498970.3453175435</v>
      </c>
      <c r="AF60" s="233">
        <f t="shared" si="10"/>
        <v>-1565238.2951744818</v>
      </c>
      <c r="AG60" s="233">
        <f t="shared" si="10"/>
        <v>-1634435.8834942223</v>
      </c>
    </row>
    <row r="61" spans="1:33" x14ac:dyDescent="0.2">
      <c r="A61" s="241" t="s">
        <v>289</v>
      </c>
      <c r="B61" s="233"/>
      <c r="C61" s="233"/>
      <c r="D61" s="233"/>
      <c r="E61" s="233">
        <f t="shared" ref="E61:AG61" si="11">-IF(E$47&lt;=$B$30,0,$B$29*(1+E$49)*$B$28)</f>
        <v>-486765.76386293408</v>
      </c>
      <c r="F61" s="233">
        <f t="shared" si="11"/>
        <v>-508285.18173034355</v>
      </c>
      <c r="G61" s="233">
        <f t="shared" si="11"/>
        <v>-530755.95110957092</v>
      </c>
      <c r="H61" s="233">
        <f t="shared" si="11"/>
        <v>-554220.13028047362</v>
      </c>
      <c r="I61" s="233">
        <f t="shared" si="11"/>
        <v>-578721.63687655772</v>
      </c>
      <c r="J61" s="233">
        <f t="shared" si="11"/>
        <v>-604306.33008510608</v>
      </c>
      <c r="K61" s="233">
        <f t="shared" si="11"/>
        <v>-631022.09648128983</v>
      </c>
      <c r="L61" s="233">
        <f t="shared" si="11"/>
        <v>-658918.93965691898</v>
      </c>
      <c r="M61" s="233">
        <f t="shared" si="11"/>
        <v>-688049.07381158881</v>
      </c>
      <c r="N61" s="233">
        <f t="shared" si="11"/>
        <v>-718467.02148139442</v>
      </c>
      <c r="O61" s="233">
        <f t="shared" si="11"/>
        <v>-750229.71558813262</v>
      </c>
      <c r="P61" s="233">
        <f t="shared" si="11"/>
        <v>-783396.60599999572</v>
      </c>
      <c r="Q61" s="233">
        <f t="shared" si="11"/>
        <v>-818029.77080320346</v>
      </c>
      <c r="R61" s="233">
        <f t="shared" si="11"/>
        <v>-854194.03249284066</v>
      </c>
      <c r="S61" s="233">
        <f t="shared" si="11"/>
        <v>-891957.07930037461</v>
      </c>
      <c r="T61" s="233">
        <f t="shared" si="11"/>
        <v>-931389.59188493609</v>
      </c>
      <c r="U61" s="233">
        <f t="shared" si="11"/>
        <v>-972565.37562549452</v>
      </c>
      <c r="V61" s="233">
        <f t="shared" si="11"/>
        <v>-1015561.498761534</v>
      </c>
      <c r="W61" s="233">
        <f t="shared" si="11"/>
        <v>-1060458.4366407888</v>
      </c>
      <c r="X61" s="233">
        <f t="shared" si="11"/>
        <v>-1107340.2223440222</v>
      </c>
      <c r="Y61" s="233">
        <f t="shared" si="11"/>
        <v>-1156294.6039687765</v>
      </c>
      <c r="Z61" s="233">
        <f t="shared" si="11"/>
        <v>-1207413.2088664733</v>
      </c>
      <c r="AA61" s="233">
        <f t="shared" si="11"/>
        <v>-1260791.7151402705</v>
      </c>
      <c r="AB61" s="233">
        <f t="shared" si="11"/>
        <v>-1316530.0307246656</v>
      </c>
      <c r="AC61" s="233">
        <f t="shared" si="11"/>
        <v>-1374732.4803820231</v>
      </c>
      <c r="AD61" s="233">
        <f t="shared" si="11"/>
        <v>-1435508.0009660288</v>
      </c>
      <c r="AE61" s="233">
        <f t="shared" si="11"/>
        <v>-1498970.3453175435</v>
      </c>
      <c r="AF61" s="233">
        <f t="shared" si="11"/>
        <v>-1565238.2951744818</v>
      </c>
      <c r="AG61" s="233">
        <f t="shared" si="11"/>
        <v>-1634435.8834942223</v>
      </c>
    </row>
    <row r="62" spans="1:33"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row>
    <row r="63" spans="1:33" x14ac:dyDescent="0.2">
      <c r="A63" s="241" t="s">
        <v>485</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row>
    <row r="64" spans="1:33" x14ac:dyDescent="0.2">
      <c r="A64" s="241" t="s">
        <v>485</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row>
    <row r="65" spans="1:33" ht="31.5" x14ac:dyDescent="0.2">
      <c r="A65" s="241" t="s">
        <v>489</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row>
    <row r="66" spans="1:33" ht="28.5" x14ac:dyDescent="0.2">
      <c r="A66" s="242" t="s">
        <v>287</v>
      </c>
      <c r="B66" s="240">
        <f t="shared" ref="B66:AG66" si="12">B59+B60</f>
        <v>0</v>
      </c>
      <c r="C66" s="240">
        <f t="shared" si="12"/>
        <v>0</v>
      </c>
      <c r="D66" s="240">
        <f t="shared" si="12"/>
        <v>0</v>
      </c>
      <c r="E66" s="240">
        <f t="shared" si="12"/>
        <v>-486765.76386293408</v>
      </c>
      <c r="F66" s="240">
        <f t="shared" si="12"/>
        <v>-508285.18173034355</v>
      </c>
      <c r="G66" s="240">
        <f t="shared" si="12"/>
        <v>-530755.95110957092</v>
      </c>
      <c r="H66" s="240">
        <f t="shared" si="12"/>
        <v>-554220.13028047362</v>
      </c>
      <c r="I66" s="240">
        <f t="shared" si="12"/>
        <v>-578721.63687655772</v>
      </c>
      <c r="J66" s="240">
        <f t="shared" si="12"/>
        <v>-604306.33008510608</v>
      </c>
      <c r="K66" s="240">
        <f t="shared" si="12"/>
        <v>-631022.09648128983</v>
      </c>
      <c r="L66" s="240">
        <f t="shared" si="12"/>
        <v>-658918.93965691898</v>
      </c>
      <c r="M66" s="240">
        <f t="shared" si="12"/>
        <v>-688049.07381158881</v>
      </c>
      <c r="N66" s="240">
        <f t="shared" si="12"/>
        <v>-718467.02148139442</v>
      </c>
      <c r="O66" s="240">
        <f t="shared" si="12"/>
        <v>-750229.71558813262</v>
      </c>
      <c r="P66" s="240">
        <f t="shared" si="12"/>
        <v>-783396.60599999572</v>
      </c>
      <c r="Q66" s="240">
        <f t="shared" si="12"/>
        <v>-818029.77080320346</v>
      </c>
      <c r="R66" s="240">
        <f t="shared" si="12"/>
        <v>-854194.03249284066</v>
      </c>
      <c r="S66" s="240">
        <f t="shared" si="12"/>
        <v>-891957.07930037461</v>
      </c>
      <c r="T66" s="240">
        <f t="shared" si="12"/>
        <v>-931389.59188493609</v>
      </c>
      <c r="U66" s="240">
        <f t="shared" si="12"/>
        <v>-972565.37562549452</v>
      </c>
      <c r="V66" s="240">
        <f t="shared" si="12"/>
        <v>-1015561.498761534</v>
      </c>
      <c r="W66" s="240">
        <f t="shared" si="12"/>
        <v>-1060458.4366407888</v>
      </c>
      <c r="X66" s="240">
        <f t="shared" si="12"/>
        <v>-1107340.2223440222</v>
      </c>
      <c r="Y66" s="240">
        <f t="shared" si="12"/>
        <v>-1156294.6039687765</v>
      </c>
      <c r="Z66" s="240">
        <f t="shared" si="12"/>
        <v>-1207413.2088664733</v>
      </c>
      <c r="AA66" s="240">
        <f t="shared" si="12"/>
        <v>-1260791.7151402705</v>
      </c>
      <c r="AB66" s="240">
        <f t="shared" si="12"/>
        <v>-1316530.0307246656</v>
      </c>
      <c r="AC66" s="240">
        <f t="shared" si="12"/>
        <v>-1374732.4803820231</v>
      </c>
      <c r="AD66" s="240">
        <f t="shared" si="12"/>
        <v>-1435508.0009660288</v>
      </c>
      <c r="AE66" s="240">
        <f t="shared" si="12"/>
        <v>-1498970.3453175435</v>
      </c>
      <c r="AF66" s="240">
        <f t="shared" si="12"/>
        <v>-1565238.2951744818</v>
      </c>
      <c r="AG66" s="240">
        <f t="shared" si="12"/>
        <v>-1634435.8834942223</v>
      </c>
    </row>
    <row r="67" spans="1:33" x14ac:dyDescent="0.2">
      <c r="A67" s="241" t="s">
        <v>282</v>
      </c>
      <c r="B67" s="243"/>
      <c r="C67" s="233">
        <f>-($B$25)*$B$28/$B$27*0</f>
        <v>0</v>
      </c>
      <c r="D67" s="233">
        <f>-($B$25)*$B$28/$B$27</f>
        <v>-1353820.7973333334</v>
      </c>
      <c r="E67" s="233">
        <f t="shared" ref="E67:AG67" si="13">D67</f>
        <v>-1353820.7973333334</v>
      </c>
      <c r="F67" s="233">
        <f t="shared" si="13"/>
        <v>-1353820.7973333334</v>
      </c>
      <c r="G67" s="233">
        <f t="shared" si="13"/>
        <v>-1353820.7973333334</v>
      </c>
      <c r="H67" s="233">
        <f t="shared" si="13"/>
        <v>-1353820.7973333334</v>
      </c>
      <c r="I67" s="233">
        <f t="shared" si="13"/>
        <v>-1353820.7973333334</v>
      </c>
      <c r="J67" s="233">
        <f t="shared" si="13"/>
        <v>-1353820.7973333334</v>
      </c>
      <c r="K67" s="233">
        <f t="shared" si="13"/>
        <v>-1353820.7973333334</v>
      </c>
      <c r="L67" s="233">
        <f t="shared" si="13"/>
        <v>-1353820.7973333334</v>
      </c>
      <c r="M67" s="233">
        <f t="shared" si="13"/>
        <v>-1353820.7973333334</v>
      </c>
      <c r="N67" s="233">
        <f t="shared" si="13"/>
        <v>-1353820.7973333334</v>
      </c>
      <c r="O67" s="233">
        <f t="shared" si="13"/>
        <v>-1353820.7973333334</v>
      </c>
      <c r="P67" s="233">
        <f t="shared" si="13"/>
        <v>-1353820.7973333334</v>
      </c>
      <c r="Q67" s="233">
        <f t="shared" si="13"/>
        <v>-1353820.7973333334</v>
      </c>
      <c r="R67" s="233">
        <f t="shared" si="13"/>
        <v>-1353820.7973333334</v>
      </c>
      <c r="S67" s="233">
        <f t="shared" si="13"/>
        <v>-1353820.7973333334</v>
      </c>
      <c r="T67" s="233">
        <f t="shared" si="13"/>
        <v>-1353820.7973333334</v>
      </c>
      <c r="U67" s="233">
        <f t="shared" si="13"/>
        <v>-1353820.7973333334</v>
      </c>
      <c r="V67" s="233">
        <f t="shared" si="13"/>
        <v>-1353820.7973333334</v>
      </c>
      <c r="W67" s="233">
        <f t="shared" si="13"/>
        <v>-1353820.7973333334</v>
      </c>
      <c r="X67" s="233">
        <f t="shared" si="13"/>
        <v>-1353820.7973333334</v>
      </c>
      <c r="Y67" s="233">
        <f t="shared" si="13"/>
        <v>-1353820.7973333334</v>
      </c>
      <c r="Z67" s="233">
        <f t="shared" si="13"/>
        <v>-1353820.7973333334</v>
      </c>
      <c r="AA67" s="233">
        <f t="shared" si="13"/>
        <v>-1353820.7973333334</v>
      </c>
      <c r="AB67" s="233">
        <f t="shared" si="13"/>
        <v>-1353820.7973333334</v>
      </c>
      <c r="AC67" s="233">
        <f t="shared" si="13"/>
        <v>-1353820.7973333334</v>
      </c>
      <c r="AD67" s="233">
        <f t="shared" si="13"/>
        <v>-1353820.7973333334</v>
      </c>
      <c r="AE67" s="233">
        <f t="shared" si="13"/>
        <v>-1353820.7973333334</v>
      </c>
      <c r="AF67" s="233">
        <f t="shared" si="13"/>
        <v>-1353820.7973333334</v>
      </c>
      <c r="AG67" s="233">
        <f t="shared" si="13"/>
        <v>-1353820.7973333334</v>
      </c>
    </row>
    <row r="68" spans="1:33" ht="28.5" x14ac:dyDescent="0.2">
      <c r="A68" s="242" t="s">
        <v>283</v>
      </c>
      <c r="B68" s="240">
        <f t="shared" ref="B68:J68" si="14">B66+B67</f>
        <v>0</v>
      </c>
      <c r="C68" s="240">
        <f>C66+C67</f>
        <v>0</v>
      </c>
      <c r="D68" s="240">
        <f>D66+D67</f>
        <v>-1353820.7973333334</v>
      </c>
      <c r="E68" s="240">
        <f t="shared" si="14"/>
        <v>-1840586.5611962676</v>
      </c>
      <c r="F68" s="240">
        <f t="shared" si="14"/>
        <v>-1862105.9790636769</v>
      </c>
      <c r="G68" s="240">
        <f t="shared" si="14"/>
        <v>-1884576.7484429043</v>
      </c>
      <c r="H68" s="240">
        <f t="shared" si="14"/>
        <v>-1908040.9276138069</v>
      </c>
      <c r="I68" s="240">
        <f t="shared" si="14"/>
        <v>-1932542.4342098911</v>
      </c>
      <c r="J68" s="240">
        <f t="shared" si="14"/>
        <v>-1958127.1274184394</v>
      </c>
      <c r="K68" s="240">
        <f>K66+K67</f>
        <v>-1984842.8938146234</v>
      </c>
      <c r="L68" s="240">
        <f>L66+L67</f>
        <v>-2012739.7369902525</v>
      </c>
      <c r="M68" s="240">
        <f t="shared" ref="M68:AG68" si="15">M66+M67</f>
        <v>-2041869.8711449222</v>
      </c>
      <c r="N68" s="240">
        <f t="shared" si="15"/>
        <v>-2072287.8188147279</v>
      </c>
      <c r="O68" s="240">
        <f t="shared" si="15"/>
        <v>-2104050.512921466</v>
      </c>
      <c r="P68" s="240">
        <f t="shared" si="15"/>
        <v>-2137217.4033333291</v>
      </c>
      <c r="Q68" s="240">
        <f t="shared" si="15"/>
        <v>-2171850.568136537</v>
      </c>
      <c r="R68" s="240">
        <f t="shared" si="15"/>
        <v>-2208014.8298261743</v>
      </c>
      <c r="S68" s="240">
        <f t="shared" si="15"/>
        <v>-2245777.8766337079</v>
      </c>
      <c r="T68" s="240">
        <f t="shared" si="15"/>
        <v>-2285210.3892182694</v>
      </c>
      <c r="U68" s="240">
        <f t="shared" si="15"/>
        <v>-2326386.172958828</v>
      </c>
      <c r="V68" s="240">
        <f t="shared" si="15"/>
        <v>-2369382.2960948674</v>
      </c>
      <c r="W68" s="240">
        <f t="shared" si="15"/>
        <v>-2414279.2339741224</v>
      </c>
      <c r="X68" s="240">
        <f t="shared" si="15"/>
        <v>-2461161.0196773559</v>
      </c>
      <c r="Y68" s="240">
        <f t="shared" si="15"/>
        <v>-2510115.4013021099</v>
      </c>
      <c r="Z68" s="240">
        <f t="shared" si="15"/>
        <v>-2561234.0061998069</v>
      </c>
      <c r="AA68" s="240">
        <f t="shared" si="15"/>
        <v>-2614612.5124736037</v>
      </c>
      <c r="AB68" s="240">
        <f t="shared" si="15"/>
        <v>-2670350.8280579988</v>
      </c>
      <c r="AC68" s="240">
        <f t="shared" si="15"/>
        <v>-2728553.2777153566</v>
      </c>
      <c r="AD68" s="240">
        <f t="shared" si="15"/>
        <v>-2789328.798299362</v>
      </c>
      <c r="AE68" s="240">
        <f t="shared" si="15"/>
        <v>-2852791.1426508771</v>
      </c>
      <c r="AF68" s="240">
        <f t="shared" si="15"/>
        <v>-2919059.092507815</v>
      </c>
      <c r="AG68" s="240">
        <f t="shared" si="15"/>
        <v>-2988256.6808275557</v>
      </c>
    </row>
    <row r="69" spans="1:33" x14ac:dyDescent="0.2">
      <c r="A69" s="241" t="s">
        <v>281</v>
      </c>
      <c r="B69" s="233">
        <f t="shared" ref="B69:AG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row>
    <row r="70" spans="1:33" ht="14.25" x14ac:dyDescent="0.2">
      <c r="A70" s="242" t="s">
        <v>286</v>
      </c>
      <c r="B70" s="240">
        <f t="shared" ref="B70:AG70" si="17">B68+B69</f>
        <v>0</v>
      </c>
      <c r="C70" s="240">
        <f t="shared" si="17"/>
        <v>0</v>
      </c>
      <c r="D70" s="240">
        <f t="shared" si="17"/>
        <v>-1353820.7973333334</v>
      </c>
      <c r="E70" s="240">
        <f t="shared" si="17"/>
        <v>-1840586.5611962676</v>
      </c>
      <c r="F70" s="240">
        <f t="shared" si="17"/>
        <v>-1862105.9790636769</v>
      </c>
      <c r="G70" s="240">
        <f t="shared" si="17"/>
        <v>-1884576.7484429043</v>
      </c>
      <c r="H70" s="240">
        <f t="shared" si="17"/>
        <v>-1908040.9276138069</v>
      </c>
      <c r="I70" s="240">
        <f t="shared" si="17"/>
        <v>-1932542.4342098911</v>
      </c>
      <c r="J70" s="240">
        <f t="shared" si="17"/>
        <v>-1958127.1274184394</v>
      </c>
      <c r="K70" s="240">
        <f t="shared" si="17"/>
        <v>-1984842.8938146234</v>
      </c>
      <c r="L70" s="240">
        <f t="shared" si="17"/>
        <v>-2012739.7369902525</v>
      </c>
      <c r="M70" s="240">
        <f t="shared" si="17"/>
        <v>-2041869.8711449222</v>
      </c>
      <c r="N70" s="240">
        <f t="shared" si="17"/>
        <v>-2072287.8188147279</v>
      </c>
      <c r="O70" s="240">
        <f t="shared" si="17"/>
        <v>-2104050.512921466</v>
      </c>
      <c r="P70" s="240">
        <f t="shared" si="17"/>
        <v>-2137217.4033333291</v>
      </c>
      <c r="Q70" s="240">
        <f t="shared" si="17"/>
        <v>-2171850.568136537</v>
      </c>
      <c r="R70" s="240">
        <f t="shared" si="17"/>
        <v>-2208014.8298261743</v>
      </c>
      <c r="S70" s="240">
        <f t="shared" si="17"/>
        <v>-2245777.8766337079</v>
      </c>
      <c r="T70" s="240">
        <f t="shared" si="17"/>
        <v>-2285210.3892182694</v>
      </c>
      <c r="U70" s="240">
        <f t="shared" si="17"/>
        <v>-2326386.172958828</v>
      </c>
      <c r="V70" s="240">
        <f t="shared" si="17"/>
        <v>-2369382.2960948674</v>
      </c>
      <c r="W70" s="240">
        <f t="shared" si="17"/>
        <v>-2414279.2339741224</v>
      </c>
      <c r="X70" s="240">
        <f t="shared" si="17"/>
        <v>-2461161.0196773559</v>
      </c>
      <c r="Y70" s="240">
        <f t="shared" si="17"/>
        <v>-2510115.4013021099</v>
      </c>
      <c r="Z70" s="240">
        <f t="shared" si="17"/>
        <v>-2561234.0061998069</v>
      </c>
      <c r="AA70" s="240">
        <f t="shared" si="17"/>
        <v>-2614612.5124736037</v>
      </c>
      <c r="AB70" s="240">
        <f t="shared" si="17"/>
        <v>-2670350.8280579988</v>
      </c>
      <c r="AC70" s="240">
        <f t="shared" si="17"/>
        <v>-2728553.2777153566</v>
      </c>
      <c r="AD70" s="240">
        <f t="shared" si="17"/>
        <v>-2789328.798299362</v>
      </c>
      <c r="AE70" s="240">
        <f t="shared" si="17"/>
        <v>-2852791.1426508771</v>
      </c>
      <c r="AF70" s="240">
        <f t="shared" si="17"/>
        <v>-2919059.092507815</v>
      </c>
      <c r="AG70" s="240">
        <f t="shared" si="17"/>
        <v>-2988256.6808275557</v>
      </c>
    </row>
    <row r="71" spans="1:33" x14ac:dyDescent="0.2">
      <c r="A71" s="241" t="s">
        <v>280</v>
      </c>
      <c r="B71" s="233">
        <f t="shared" ref="B71:AG71" si="18">-B70*$B$36</f>
        <v>0</v>
      </c>
      <c r="C71" s="233">
        <f t="shared" si="18"/>
        <v>0</v>
      </c>
      <c r="D71" s="233">
        <f t="shared" si="18"/>
        <v>270764.15946666669</v>
      </c>
      <c r="E71" s="233">
        <f t="shared" si="18"/>
        <v>368117.31223925354</v>
      </c>
      <c r="F71" s="233">
        <f t="shared" si="18"/>
        <v>372421.19581273542</v>
      </c>
      <c r="G71" s="233">
        <f t="shared" si="18"/>
        <v>376915.3496885809</v>
      </c>
      <c r="H71" s="233">
        <f t="shared" si="18"/>
        <v>381608.18552276143</v>
      </c>
      <c r="I71" s="233">
        <f t="shared" si="18"/>
        <v>386508.48684197827</v>
      </c>
      <c r="J71" s="233">
        <f t="shared" si="18"/>
        <v>391625.4254836879</v>
      </c>
      <c r="K71" s="233">
        <f t="shared" si="18"/>
        <v>396968.57876292471</v>
      </c>
      <c r="L71" s="233">
        <f t="shared" si="18"/>
        <v>402547.94739805051</v>
      </c>
      <c r="M71" s="233">
        <f t="shared" si="18"/>
        <v>408373.97422898444</v>
      </c>
      <c r="N71" s="233">
        <f t="shared" si="18"/>
        <v>414457.56376294559</v>
      </c>
      <c r="O71" s="233">
        <f t="shared" si="18"/>
        <v>420810.10258429323</v>
      </c>
      <c r="P71" s="233">
        <f t="shared" si="18"/>
        <v>427443.48066666583</v>
      </c>
      <c r="Q71" s="233">
        <f t="shared" si="18"/>
        <v>434370.11362730741</v>
      </c>
      <c r="R71" s="233">
        <f t="shared" si="18"/>
        <v>441602.96596523491</v>
      </c>
      <c r="S71" s="233">
        <f t="shared" si="18"/>
        <v>449155.57532674161</v>
      </c>
      <c r="T71" s="233">
        <f t="shared" si="18"/>
        <v>457042.07784365391</v>
      </c>
      <c r="U71" s="233">
        <f t="shared" si="18"/>
        <v>465277.23459176562</v>
      </c>
      <c r="V71" s="233">
        <f t="shared" si="18"/>
        <v>473876.45921897353</v>
      </c>
      <c r="W71" s="233">
        <f t="shared" si="18"/>
        <v>482855.84679482452</v>
      </c>
      <c r="X71" s="233">
        <f t="shared" si="18"/>
        <v>492232.20393547119</v>
      </c>
      <c r="Y71" s="233">
        <f t="shared" si="18"/>
        <v>502023.08026042202</v>
      </c>
      <c r="Z71" s="233">
        <f t="shared" si="18"/>
        <v>512246.80123996141</v>
      </c>
      <c r="AA71" s="233">
        <f t="shared" si="18"/>
        <v>522922.50249472074</v>
      </c>
      <c r="AB71" s="233">
        <f t="shared" si="18"/>
        <v>534070.1656115998</v>
      </c>
      <c r="AC71" s="233">
        <f t="shared" si="18"/>
        <v>545710.65554307133</v>
      </c>
      <c r="AD71" s="233">
        <f t="shared" si="18"/>
        <v>557865.75965987239</v>
      </c>
      <c r="AE71" s="233">
        <f t="shared" si="18"/>
        <v>570558.2285301754</v>
      </c>
      <c r="AF71" s="233">
        <f t="shared" si="18"/>
        <v>583811.81850156304</v>
      </c>
      <c r="AG71" s="233">
        <f t="shared" si="18"/>
        <v>597651.33616551117</v>
      </c>
    </row>
    <row r="72" spans="1:33" ht="15" thickBot="1" x14ac:dyDescent="0.25">
      <c r="A72" s="244" t="s">
        <v>285</v>
      </c>
      <c r="B72" s="245">
        <f t="shared" ref="B72:AG72" si="19">B70+B71</f>
        <v>0</v>
      </c>
      <c r="C72" s="245">
        <f t="shared" si="19"/>
        <v>0</v>
      </c>
      <c r="D72" s="245">
        <f t="shared" si="19"/>
        <v>-1083056.6378666668</v>
      </c>
      <c r="E72" s="245">
        <f t="shared" si="19"/>
        <v>-1472469.2489570142</v>
      </c>
      <c r="F72" s="245">
        <f t="shared" si="19"/>
        <v>-1489684.7832509414</v>
      </c>
      <c r="G72" s="245">
        <f t="shared" si="19"/>
        <v>-1507661.3987543234</v>
      </c>
      <c r="H72" s="245">
        <f t="shared" si="19"/>
        <v>-1526432.7420910455</v>
      </c>
      <c r="I72" s="245">
        <f t="shared" si="19"/>
        <v>-1546033.9473679129</v>
      </c>
      <c r="J72" s="245">
        <f t="shared" si="19"/>
        <v>-1566501.7019347516</v>
      </c>
      <c r="K72" s="245">
        <f t="shared" si="19"/>
        <v>-1587874.3150516986</v>
      </c>
      <c r="L72" s="245">
        <f t="shared" si="19"/>
        <v>-1610191.7895922021</v>
      </c>
      <c r="M72" s="245">
        <f t="shared" si="19"/>
        <v>-1633495.8969159378</v>
      </c>
      <c r="N72" s="245">
        <f t="shared" si="19"/>
        <v>-1657830.2550517824</v>
      </c>
      <c r="O72" s="245">
        <f t="shared" si="19"/>
        <v>-1683240.4103371729</v>
      </c>
      <c r="P72" s="245">
        <f t="shared" si="19"/>
        <v>-1709773.9226666633</v>
      </c>
      <c r="Q72" s="245">
        <f t="shared" si="19"/>
        <v>-1737480.4545092296</v>
      </c>
      <c r="R72" s="245">
        <f t="shared" si="19"/>
        <v>-1766411.8638609394</v>
      </c>
      <c r="S72" s="245">
        <f t="shared" si="19"/>
        <v>-1796622.3013069662</v>
      </c>
      <c r="T72" s="245">
        <f t="shared" si="19"/>
        <v>-1828168.3113746154</v>
      </c>
      <c r="U72" s="245">
        <f t="shared" si="19"/>
        <v>-1861108.9383670625</v>
      </c>
      <c r="V72" s="245">
        <f t="shared" si="19"/>
        <v>-1895505.8368758939</v>
      </c>
      <c r="W72" s="245">
        <f t="shared" si="19"/>
        <v>-1931423.3871792979</v>
      </c>
      <c r="X72" s="245">
        <f t="shared" si="19"/>
        <v>-1968928.8157418848</v>
      </c>
      <c r="Y72" s="245">
        <f t="shared" si="19"/>
        <v>-2008092.3210416879</v>
      </c>
      <c r="Z72" s="245">
        <f t="shared" si="19"/>
        <v>-2048987.2049598456</v>
      </c>
      <c r="AA72" s="245">
        <f t="shared" si="19"/>
        <v>-2091690.009978883</v>
      </c>
      <c r="AB72" s="245">
        <f t="shared" si="19"/>
        <v>-2136280.6624463992</v>
      </c>
      <c r="AC72" s="245">
        <f t="shared" si="19"/>
        <v>-2182842.6221722853</v>
      </c>
      <c r="AD72" s="245">
        <f t="shared" si="19"/>
        <v>-2231463.0386394896</v>
      </c>
      <c r="AE72" s="245">
        <f t="shared" si="19"/>
        <v>-2282232.9141207016</v>
      </c>
      <c r="AF72" s="245">
        <f t="shared" si="19"/>
        <v>-2335247.2740062522</v>
      </c>
      <c r="AG72" s="245">
        <f t="shared" si="19"/>
        <v>-2390605.3446620447</v>
      </c>
    </row>
    <row r="73" spans="1:33" s="195" customFormat="1" ht="16.5" thickBot="1" x14ac:dyDescent="0.25">
      <c r="A73" s="311"/>
      <c r="B73" s="312">
        <f>E106</f>
        <v>0.5</v>
      </c>
      <c r="C73" s="312">
        <f t="shared" ref="C73:AG73" si="20">F106</f>
        <v>1.5</v>
      </c>
      <c r="D73" s="312">
        <f t="shared" si="20"/>
        <v>2.5</v>
      </c>
      <c r="E73" s="312">
        <f t="shared" si="20"/>
        <v>3.5</v>
      </c>
      <c r="F73" s="312">
        <f t="shared" si="20"/>
        <v>4.5</v>
      </c>
      <c r="G73" s="312">
        <f t="shared" si="20"/>
        <v>5.5</v>
      </c>
      <c r="H73" s="312">
        <f t="shared" si="20"/>
        <v>6.5</v>
      </c>
      <c r="I73" s="312">
        <f t="shared" si="20"/>
        <v>7.5</v>
      </c>
      <c r="J73" s="312">
        <f t="shared" si="20"/>
        <v>8.5</v>
      </c>
      <c r="K73" s="312">
        <f t="shared" si="20"/>
        <v>9.5</v>
      </c>
      <c r="L73" s="312">
        <f t="shared" si="20"/>
        <v>10.5</v>
      </c>
      <c r="M73" s="312">
        <f t="shared" si="20"/>
        <v>11.5</v>
      </c>
      <c r="N73" s="312">
        <f t="shared" si="20"/>
        <v>12.5</v>
      </c>
      <c r="O73" s="312">
        <f t="shared" si="20"/>
        <v>13.5</v>
      </c>
      <c r="P73" s="312">
        <f t="shared" si="20"/>
        <v>14.5</v>
      </c>
      <c r="Q73" s="312">
        <f t="shared" si="20"/>
        <v>15.5</v>
      </c>
      <c r="R73" s="312">
        <f t="shared" si="20"/>
        <v>16.5</v>
      </c>
      <c r="S73" s="312">
        <f t="shared" si="20"/>
        <v>17.5</v>
      </c>
      <c r="T73" s="312">
        <f t="shared" si="20"/>
        <v>18.5</v>
      </c>
      <c r="U73" s="312">
        <f t="shared" si="20"/>
        <v>19.5</v>
      </c>
      <c r="V73" s="312">
        <f t="shared" si="20"/>
        <v>20.5</v>
      </c>
      <c r="W73" s="312">
        <f t="shared" si="20"/>
        <v>21.5</v>
      </c>
      <c r="X73" s="312">
        <f t="shared" si="20"/>
        <v>22.5</v>
      </c>
      <c r="Y73" s="312">
        <f t="shared" si="20"/>
        <v>23.5</v>
      </c>
      <c r="Z73" s="312">
        <f t="shared" si="20"/>
        <v>24.5</v>
      </c>
      <c r="AA73" s="312">
        <f t="shared" si="20"/>
        <v>25.5</v>
      </c>
      <c r="AB73" s="312">
        <f t="shared" si="20"/>
        <v>26.5</v>
      </c>
      <c r="AC73" s="312">
        <f t="shared" si="20"/>
        <v>27.5</v>
      </c>
      <c r="AD73" s="312">
        <f t="shared" si="20"/>
        <v>28.5</v>
      </c>
      <c r="AE73" s="312">
        <f t="shared" si="20"/>
        <v>29.5</v>
      </c>
      <c r="AF73" s="312">
        <f t="shared" si="20"/>
        <v>30.5</v>
      </c>
      <c r="AG73" s="312">
        <f t="shared" si="20"/>
        <v>31.5</v>
      </c>
    </row>
    <row r="74" spans="1:33" x14ac:dyDescent="0.2">
      <c r="A74" s="230" t="s">
        <v>284</v>
      </c>
      <c r="B74" s="231">
        <f t="shared" ref="B74:AG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row>
    <row r="75" spans="1:33" ht="28.5" x14ac:dyDescent="0.2">
      <c r="A75" s="239" t="s">
        <v>283</v>
      </c>
      <c r="B75" s="240">
        <f t="shared" ref="B75:AG75" si="22">B68</f>
        <v>0</v>
      </c>
      <c r="C75" s="240">
        <f t="shared" si="22"/>
        <v>0</v>
      </c>
      <c r="D75" s="240">
        <f>D68</f>
        <v>-1353820.7973333334</v>
      </c>
      <c r="E75" s="240">
        <f t="shared" si="22"/>
        <v>-1840586.5611962676</v>
      </c>
      <c r="F75" s="240">
        <f t="shared" si="22"/>
        <v>-1862105.9790636769</v>
      </c>
      <c r="G75" s="240">
        <f t="shared" si="22"/>
        <v>-1884576.7484429043</v>
      </c>
      <c r="H75" s="240">
        <f t="shared" si="22"/>
        <v>-1908040.9276138069</v>
      </c>
      <c r="I75" s="240">
        <f t="shared" si="22"/>
        <v>-1932542.4342098911</v>
      </c>
      <c r="J75" s="240">
        <f t="shared" si="22"/>
        <v>-1958127.1274184394</v>
      </c>
      <c r="K75" s="240">
        <f t="shared" si="22"/>
        <v>-1984842.8938146234</v>
      </c>
      <c r="L75" s="240">
        <f t="shared" si="22"/>
        <v>-2012739.7369902525</v>
      </c>
      <c r="M75" s="240">
        <f t="shared" si="22"/>
        <v>-2041869.8711449222</v>
      </c>
      <c r="N75" s="240">
        <f t="shared" si="22"/>
        <v>-2072287.8188147279</v>
      </c>
      <c r="O75" s="240">
        <f t="shared" si="22"/>
        <v>-2104050.512921466</v>
      </c>
      <c r="P75" s="240">
        <f t="shared" si="22"/>
        <v>-2137217.4033333291</v>
      </c>
      <c r="Q75" s="240">
        <f t="shared" si="22"/>
        <v>-2171850.568136537</v>
      </c>
      <c r="R75" s="240">
        <f t="shared" si="22"/>
        <v>-2208014.8298261743</v>
      </c>
      <c r="S75" s="240">
        <f t="shared" si="22"/>
        <v>-2245777.8766337079</v>
      </c>
      <c r="T75" s="240">
        <f t="shared" si="22"/>
        <v>-2285210.3892182694</v>
      </c>
      <c r="U75" s="240">
        <f t="shared" si="22"/>
        <v>-2326386.172958828</v>
      </c>
      <c r="V75" s="240">
        <f t="shared" si="22"/>
        <v>-2369382.2960948674</v>
      </c>
      <c r="W75" s="240">
        <f t="shared" si="22"/>
        <v>-2414279.2339741224</v>
      </c>
      <c r="X75" s="240">
        <f t="shared" si="22"/>
        <v>-2461161.0196773559</v>
      </c>
      <c r="Y75" s="240">
        <f t="shared" si="22"/>
        <v>-2510115.4013021099</v>
      </c>
      <c r="Z75" s="240">
        <f t="shared" si="22"/>
        <v>-2561234.0061998069</v>
      </c>
      <c r="AA75" s="240">
        <f t="shared" si="22"/>
        <v>-2614612.5124736037</v>
      </c>
      <c r="AB75" s="240">
        <f t="shared" si="22"/>
        <v>-2670350.8280579988</v>
      </c>
      <c r="AC75" s="240">
        <f t="shared" si="22"/>
        <v>-2728553.2777153566</v>
      </c>
      <c r="AD75" s="240">
        <f t="shared" si="22"/>
        <v>-2789328.798299362</v>
      </c>
      <c r="AE75" s="240">
        <f t="shared" si="22"/>
        <v>-2852791.1426508771</v>
      </c>
      <c r="AF75" s="240">
        <f t="shared" si="22"/>
        <v>-2919059.092507815</v>
      </c>
      <c r="AG75" s="240">
        <f t="shared" si="22"/>
        <v>-2988256.6808275557</v>
      </c>
    </row>
    <row r="76" spans="1:33" x14ac:dyDescent="0.2">
      <c r="A76" s="241" t="s">
        <v>282</v>
      </c>
      <c r="B76" s="233">
        <f t="shared" ref="B76:AG76" si="23">-B67</f>
        <v>0</v>
      </c>
      <c r="C76" s="233">
        <f>-C67</f>
        <v>0</v>
      </c>
      <c r="D76" s="233">
        <f t="shared" si="23"/>
        <v>1353820.7973333334</v>
      </c>
      <c r="E76" s="233">
        <f t="shared" si="23"/>
        <v>1353820.7973333334</v>
      </c>
      <c r="F76" s="233">
        <f t="shared" si="23"/>
        <v>1353820.7973333334</v>
      </c>
      <c r="G76" s="233">
        <f t="shared" si="23"/>
        <v>1353820.7973333334</v>
      </c>
      <c r="H76" s="233">
        <f t="shared" si="23"/>
        <v>1353820.7973333334</v>
      </c>
      <c r="I76" s="233">
        <f t="shared" si="23"/>
        <v>1353820.7973333334</v>
      </c>
      <c r="J76" s="233">
        <f t="shared" si="23"/>
        <v>1353820.7973333334</v>
      </c>
      <c r="K76" s="233">
        <f t="shared" si="23"/>
        <v>1353820.7973333334</v>
      </c>
      <c r="L76" s="233">
        <f>-L67</f>
        <v>1353820.7973333334</v>
      </c>
      <c r="M76" s="233">
        <f>-M67</f>
        <v>1353820.7973333334</v>
      </c>
      <c r="N76" s="233">
        <f t="shared" si="23"/>
        <v>1353820.7973333334</v>
      </c>
      <c r="O76" s="233">
        <f t="shared" si="23"/>
        <v>1353820.7973333334</v>
      </c>
      <c r="P76" s="233">
        <f t="shared" si="23"/>
        <v>1353820.7973333334</v>
      </c>
      <c r="Q76" s="233">
        <f t="shared" si="23"/>
        <v>1353820.7973333334</v>
      </c>
      <c r="R76" s="233">
        <f t="shared" si="23"/>
        <v>1353820.7973333334</v>
      </c>
      <c r="S76" s="233">
        <f t="shared" si="23"/>
        <v>1353820.7973333334</v>
      </c>
      <c r="T76" s="233">
        <f t="shared" si="23"/>
        <v>1353820.7973333334</v>
      </c>
      <c r="U76" s="233">
        <f t="shared" si="23"/>
        <v>1353820.7973333334</v>
      </c>
      <c r="V76" s="233">
        <f t="shared" si="23"/>
        <v>1353820.7973333334</v>
      </c>
      <c r="W76" s="233">
        <f t="shared" si="23"/>
        <v>1353820.7973333334</v>
      </c>
      <c r="X76" s="233">
        <f t="shared" si="23"/>
        <v>1353820.7973333334</v>
      </c>
      <c r="Y76" s="233">
        <f t="shared" si="23"/>
        <v>1353820.7973333334</v>
      </c>
      <c r="Z76" s="233">
        <f t="shared" si="23"/>
        <v>1353820.7973333334</v>
      </c>
      <c r="AA76" s="233">
        <f t="shared" si="23"/>
        <v>1353820.7973333334</v>
      </c>
      <c r="AB76" s="233">
        <f t="shared" si="23"/>
        <v>1353820.7973333334</v>
      </c>
      <c r="AC76" s="233">
        <f t="shared" si="23"/>
        <v>1353820.7973333334</v>
      </c>
      <c r="AD76" s="233">
        <f t="shared" si="23"/>
        <v>1353820.7973333334</v>
      </c>
      <c r="AE76" s="233">
        <f t="shared" si="23"/>
        <v>1353820.7973333334</v>
      </c>
      <c r="AF76" s="233">
        <f t="shared" si="23"/>
        <v>1353820.7973333334</v>
      </c>
      <c r="AG76" s="233">
        <f t="shared" si="23"/>
        <v>1353820.7973333334</v>
      </c>
    </row>
    <row r="77" spans="1:33" x14ac:dyDescent="0.2">
      <c r="A77" s="241" t="s">
        <v>281</v>
      </c>
      <c r="B77" s="233">
        <f t="shared" ref="B77:AG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row>
    <row r="78" spans="1:33" x14ac:dyDescent="0.2">
      <c r="A78" s="241" t="s">
        <v>280</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row>
    <row r="79" spans="1:33" x14ac:dyDescent="0.2">
      <c r="A79" s="241" t="s">
        <v>279</v>
      </c>
      <c r="B79" s="233"/>
      <c r="C79" s="233"/>
      <c r="D79" s="233"/>
      <c r="E79" s="233"/>
      <c r="F79" s="233"/>
      <c r="G79" s="233"/>
      <c r="H79" s="233"/>
      <c r="I79" s="233"/>
      <c r="J79" s="233"/>
      <c r="K79" s="233"/>
      <c r="L79" s="233"/>
      <c r="M79" s="233"/>
      <c r="N79" s="233">
        <f>IF(((SUM($B$59:N59)+SUM($B$61:N64))+SUM($B$81:N81))&lt;0,((SUM($B$59:N59)+SUM($B$61:N64))+SUM($B$81:N81))*0.2-SUM($A$79:M79),IF(SUM($B$79:M79)&lt;0,0-SUM($B$79:M79),0))</f>
        <v>-9314827.2090752367</v>
      </c>
      <c r="O79" s="233">
        <f>IF(((SUM($B$59:O59)+SUM($B$61:O64))+SUM($B$81:O81))&lt;0,((SUM($B$59:O59)+SUM($B$61:O64))+SUM($B$81:O81))*0.2-SUM($A$79:N79),IF(SUM($B$79:N79)&lt;0,0-SUM($B$79:N79),0))</f>
        <v>-150045.94311762601</v>
      </c>
      <c r="P79" s="233">
        <f>IF(((SUM($B$59:P59)+SUM($B$61:P64))+SUM($B$81:P81))&lt;0,((SUM($B$59:P59)+SUM($B$61:P64))+SUM($B$81:P81))*0.2-SUM($A$79:O79),IF(SUM($B$79:O79)&lt;0,0-SUM($B$79:O79),0))</f>
        <v>-156679.32120000012</v>
      </c>
      <c r="Q79" s="233">
        <f>IF(((SUM($B$59:Q59)+SUM($B$61:Q64))+SUM($B$81:Q81))&lt;0,((SUM($B$59:Q59)+SUM($B$61:Q64))+SUM($B$81:Q81))*0.2-SUM($A$79:P79),IF(SUM($B$79:P79)&lt;0,0-SUM($B$79:P79),0))</f>
        <v>-163605.95416064002</v>
      </c>
      <c r="R79" s="233">
        <f>IF(((SUM($B$59:R59)+SUM($B$61:R64))+SUM($B$81:R81))&lt;0,((SUM($B$59:R59)+SUM($B$61:R64))+SUM($B$81:R81))*0.2-SUM($A$79:Q79),IF(SUM($B$79:Q79)&lt;0,0-SUM($B$79:Q79),0))</f>
        <v>-170838.80649856851</v>
      </c>
      <c r="S79" s="233">
        <f>IF(((SUM($B$59:S59)+SUM($B$61:S64))+SUM($B$81:S81))&lt;0,((SUM($B$59:S59)+SUM($B$61:S64))+SUM($B$81:S81))*0.2-SUM($A$79:R79),IF(SUM($B$79:R79)&lt;0,0-SUM($B$79:R79),0))</f>
        <v>-178391.4158600755</v>
      </c>
      <c r="T79" s="233">
        <f>IF(((SUM($B$59:T59)+SUM($B$61:T64))+SUM($B$81:T81))&lt;0,((SUM($B$59:T59)+SUM($B$61:T64))+SUM($B$81:T81))*0.2-SUM($A$79:S79),IF(SUM($B$79:S79)&lt;0,0-SUM($B$79:S79),0))</f>
        <v>-186277.91837698594</v>
      </c>
      <c r="U79" s="233">
        <f>IF(((SUM($B$59:U59)+SUM($B$61:U64))+SUM($B$81:U81))&lt;0,((SUM($B$59:U59)+SUM($B$61:U64))+SUM($B$81:U81))*0.2-SUM($A$79:T79),IF(SUM($B$79:T79)&lt;0,0-SUM($B$79:T79),0))</f>
        <v>-194513.07512510009</v>
      </c>
      <c r="V79" s="233">
        <f>IF(((SUM($B$59:V59)+SUM($B$61:V64))+SUM($B$81:V81))&lt;0,((SUM($B$59:V59)+SUM($B$61:V64))+SUM($B$81:V81))*0.2-SUM($A$79:U79),IF(SUM($B$79:U79)&lt;0,0-SUM($B$79:U79),0))</f>
        <v>-203112.29975230619</v>
      </c>
      <c r="W79" s="233">
        <f>IF(((SUM($B$59:W59)+SUM($B$61:W64))+SUM($B$81:W81))&lt;0,((SUM($B$59:W59)+SUM($B$61:W64))+SUM($B$81:W81))*0.2-SUM($A$79:V79),IF(SUM($B$79:V79)&lt;0,0-SUM($B$79:V79),0))</f>
        <v>-212091.68732815795</v>
      </c>
      <c r="X79" s="233">
        <f>IF(((SUM($B$59:X59)+SUM($B$61:X64))+SUM($B$81:X81))&lt;0,((SUM($B$59:X59)+SUM($B$61:X64))+SUM($B$81:X81))*0.2-SUM($A$79:W79),IF(SUM($B$79:W79)&lt;0,0-SUM($B$79:W79),0))</f>
        <v>-221468.04446880519</v>
      </c>
      <c r="Y79" s="233">
        <f>IF(((SUM($B$59:Y59)+SUM($B$61:Y64))+SUM($B$81:Y81))&lt;0,((SUM($B$59:Y59)+SUM($B$61:Y64))+SUM($B$81:Y81))*0.2-SUM($A$79:X79),IF(SUM($B$79:X79)&lt;0,0-SUM($B$79:X79),0))</f>
        <v>-231258.92079375312</v>
      </c>
      <c r="Z79" s="233">
        <f>IF(((SUM($B$59:Z59)+SUM($B$61:Z64))+SUM($B$81:Z81))&lt;0,((SUM($B$59:Z59)+SUM($B$61:Z64))+SUM($B$81:Z81))*0.2-SUM($A$79:Y79),IF(SUM($B$79:Y79)&lt;0,0-SUM($B$79:Y79),0))</f>
        <v>-241482.64177329652</v>
      </c>
      <c r="AA79" s="233">
        <f>IF(((SUM($B$59:AA59)+SUM($B$61:AA64))+SUM($B$81:AA81))&lt;0,((SUM($B$59:AA59)+SUM($B$61:AA64))+SUM($B$81:AA81))*0.2-SUM($A$79:Z79),IF(SUM($B$79:Z79)&lt;0,0-SUM($B$79:Z79),0))</f>
        <v>-252158.34302805364</v>
      </c>
      <c r="AB79" s="233">
        <f>IF(((SUM($B$59:AB59)+SUM($B$61:AB64))+SUM($B$81:AB81))&lt;0,((SUM($B$59:AB59)+SUM($B$61:AB64))+SUM($B$81:AB81))*0.2-SUM($A$79:AA79),IF(SUM($B$79:AA79)&lt;0,0-SUM($B$79:AA79),0))</f>
        <v>-263306.0061449334</v>
      </c>
      <c r="AC79" s="233">
        <f>IF(((SUM($B$59:AC59)+SUM($B$61:AC64))+SUM($B$81:AC81))&lt;0,((SUM($B$59:AC59)+SUM($B$61:AC64))+SUM($B$81:AC81))*0.2-SUM($A$79:AB79),IF(SUM($B$79:AB79)&lt;0,0-SUM($B$79:AB79),0))</f>
        <v>-274946.49607640505</v>
      </c>
      <c r="AD79" s="233">
        <f>IF(((SUM($B$59:AD59)+SUM($B$61:AD64))+SUM($B$81:AD81))&lt;0,((SUM($B$59:AD59)+SUM($B$61:AD64))+SUM($B$81:AD81))*0.2-SUM($A$79:AC79),IF(SUM($B$79:AC79)&lt;0,0-SUM($B$79:AC79),0))</f>
        <v>-287101.60019320436</v>
      </c>
      <c r="AE79" s="233">
        <f>IF(((SUM($B$59:AE59)+SUM($B$61:AE64))+SUM($B$81:AE81))&lt;0,((SUM($B$59:AE59)+SUM($B$61:AE64))+SUM($B$81:AE81))*0.2-SUM($A$79:AD79),IF(SUM($B$79:AD79)&lt;0,0-SUM($B$79:AD79),0))</f>
        <v>-299794.06906350888</v>
      </c>
      <c r="AF79" s="233">
        <f>IF(((SUM($B$59:AF59)+SUM($B$61:AF64))+SUM($B$81:AF81))&lt;0,((SUM($B$59:AF59)+SUM($B$61:AF64))+SUM($B$81:AF81))*0.2-SUM($A$79:AE79),IF(SUM($B$79:AE79)&lt;0,0-SUM($B$79:AE79),0))</f>
        <v>-313047.65903489664</v>
      </c>
      <c r="AG79" s="233">
        <f>IF(((SUM($B$59:AG59)+SUM($B$61:AG64))+SUM($B$81:AG81))&lt;0,((SUM($B$59:AG59)+SUM($B$61:AG64))+SUM($B$81:AG81))*0.2-SUM($A$79:AF79),IF(SUM($B$79:AF79)&lt;0,0-SUM($B$79:AF79),0))</f>
        <v>-326887.17669884302</v>
      </c>
    </row>
    <row r="80" spans="1:33" x14ac:dyDescent="0.2">
      <c r="A80" s="241" t="s">
        <v>278</v>
      </c>
      <c r="B80" s="233">
        <f>-B59*(B39)</f>
        <v>0</v>
      </c>
      <c r="C80" s="233">
        <f t="shared" ref="C80:AG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row>
    <row r="81" spans="1:33" x14ac:dyDescent="0.2">
      <c r="A81" s="241" t="s">
        <v>558</v>
      </c>
      <c r="B81" s="233">
        <f>'6.2. Паспорт фин осв ввод'!L30*-1*1000000</f>
        <v>-1263212.1100000001</v>
      </c>
      <c r="C81" s="233">
        <f>'6.2. Паспорт фин осв ввод'!P30*-1*1000000</f>
        <v>-39351411.810000002</v>
      </c>
      <c r="D81" s="233">
        <f>'6.2. Паспорт фин осв ввод'!V30*-1*1000000</f>
        <v>0</v>
      </c>
      <c r="E81" s="233">
        <f>'6.2. Паспорт фин осв ввод'!Z30*-1*1000000</f>
        <v>0</v>
      </c>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row>
    <row r="82" spans="1:33" x14ac:dyDescent="0.2">
      <c r="A82" s="241" t="s">
        <v>277</v>
      </c>
      <c r="B82" s="233">
        <f t="shared" ref="B82:AG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row>
    <row r="83" spans="1:33" ht="14.25" x14ac:dyDescent="0.2">
      <c r="A83" s="242" t="s">
        <v>276</v>
      </c>
      <c r="B83" s="240">
        <f>SUM(B75:B82)</f>
        <v>-1263212.1100000001</v>
      </c>
      <c r="C83" s="240">
        <f>SUM(C75:C82)</f>
        <v>-39351411.810000002</v>
      </c>
      <c r="D83" s="240">
        <f t="shared" ref="D83:V83" si="27">SUM(D75:D82)</f>
        <v>0</v>
      </c>
      <c r="E83" s="240">
        <f t="shared" si="27"/>
        <v>-486765.7638629342</v>
      </c>
      <c r="F83" s="240">
        <f t="shared" si="27"/>
        <v>-508285.18173034349</v>
      </c>
      <c r="G83" s="240">
        <f t="shared" si="27"/>
        <v>-530755.95110957092</v>
      </c>
      <c r="H83" s="240">
        <f t="shared" si="27"/>
        <v>-554220.1302804735</v>
      </c>
      <c r="I83" s="240">
        <f t="shared" si="27"/>
        <v>-578721.63687655772</v>
      </c>
      <c r="J83" s="240">
        <f t="shared" si="27"/>
        <v>-604306.33008510596</v>
      </c>
      <c r="K83" s="240">
        <f t="shared" si="27"/>
        <v>-631022.09648128995</v>
      </c>
      <c r="L83" s="240">
        <f t="shared" si="27"/>
        <v>-658918.9396569191</v>
      </c>
      <c r="M83" s="240">
        <f t="shared" si="27"/>
        <v>-688049.07381158881</v>
      </c>
      <c r="N83" s="240">
        <f t="shared" si="27"/>
        <v>-10033294.230556631</v>
      </c>
      <c r="O83" s="240">
        <f t="shared" si="27"/>
        <v>-900275.65870575863</v>
      </c>
      <c r="P83" s="240">
        <f t="shared" si="27"/>
        <v>-940075.92719999584</v>
      </c>
      <c r="Q83" s="240">
        <f t="shared" si="27"/>
        <v>-981635.72496384359</v>
      </c>
      <c r="R83" s="240">
        <f t="shared" si="27"/>
        <v>-1025032.8389914094</v>
      </c>
      <c r="S83" s="240">
        <f t="shared" si="27"/>
        <v>-1070348.49516045</v>
      </c>
      <c r="T83" s="240">
        <f t="shared" si="27"/>
        <v>-1117667.5102619219</v>
      </c>
      <c r="U83" s="240">
        <f t="shared" si="27"/>
        <v>-1167078.4507505947</v>
      </c>
      <c r="V83" s="240">
        <f t="shared" si="27"/>
        <v>-1218673.7985138402</v>
      </c>
      <c r="W83" s="240">
        <f>SUM(W75:W82)</f>
        <v>-1272550.123968947</v>
      </c>
      <c r="X83" s="240">
        <f>SUM(X75:X82)</f>
        <v>-1328808.2668128277</v>
      </c>
      <c r="Y83" s="240">
        <f>SUM(Y75:Y82)</f>
        <v>-1387553.5247625296</v>
      </c>
      <c r="Z83" s="240">
        <f>SUM(Z75:Z82)</f>
        <v>-1448895.85063977</v>
      </c>
      <c r="AA83" s="240">
        <f t="shared" ref="AA83:AG83" si="28">SUM(AA75:AA82)</f>
        <v>-1512950.0581683239</v>
      </c>
      <c r="AB83" s="240">
        <f t="shared" si="28"/>
        <v>-1579836.0368695988</v>
      </c>
      <c r="AC83" s="240">
        <f t="shared" si="28"/>
        <v>-1649678.9764584282</v>
      </c>
      <c r="AD83" s="240">
        <f t="shared" si="28"/>
        <v>-1722609.6011592329</v>
      </c>
      <c r="AE83" s="240">
        <f t="shared" si="28"/>
        <v>-1798764.4143810526</v>
      </c>
      <c r="AF83" s="240">
        <f t="shared" si="28"/>
        <v>-1878285.9542093782</v>
      </c>
      <c r="AG83" s="240">
        <f t="shared" si="28"/>
        <v>-1961323.0601930653</v>
      </c>
    </row>
    <row r="84" spans="1:33" ht="14.25" x14ac:dyDescent="0.2">
      <c r="A84" s="242" t="s">
        <v>275</v>
      </c>
      <c r="B84" s="240">
        <f>SUM($B$83:B83)</f>
        <v>-1263212.1100000001</v>
      </c>
      <c r="C84" s="240">
        <f>SUM($B$83:C83)</f>
        <v>-40614623.920000002</v>
      </c>
      <c r="D84" s="240">
        <f>SUM($B$83:D83)</f>
        <v>-40614623.920000002</v>
      </c>
      <c r="E84" s="240">
        <f>SUM($B$83:E83)</f>
        <v>-41101389.683862939</v>
      </c>
      <c r="F84" s="240">
        <f>SUM($B$83:F83)</f>
        <v>-41609674.865593284</v>
      </c>
      <c r="G84" s="240">
        <f>SUM($B$83:G83)</f>
        <v>-42140430.816702858</v>
      </c>
      <c r="H84" s="240">
        <f>SUM($B$83:H83)</f>
        <v>-42694650.94698333</v>
      </c>
      <c r="I84" s="240">
        <f>SUM($B$83:I83)</f>
        <v>-43273372.583859891</v>
      </c>
      <c r="J84" s="240">
        <f>SUM($B$83:J83)</f>
        <v>-43877678.913944997</v>
      </c>
      <c r="K84" s="240">
        <f>SUM($B$83:K83)</f>
        <v>-44508701.01042629</v>
      </c>
      <c r="L84" s="240">
        <f>SUM($B$83:L83)</f>
        <v>-45167619.950083211</v>
      </c>
      <c r="M84" s="240">
        <f>SUM($B$83:M83)</f>
        <v>-45855669.023894802</v>
      </c>
      <c r="N84" s="240">
        <f>SUM($B$83:N83)</f>
        <v>-55888963.254451431</v>
      </c>
      <c r="O84" s="240">
        <f>SUM($B$83:O83)</f>
        <v>-56789238.913157187</v>
      </c>
      <c r="P84" s="240">
        <f>SUM($B$83:P83)</f>
        <v>-57729314.840357184</v>
      </c>
      <c r="Q84" s="240">
        <f>SUM($B$83:Q83)</f>
        <v>-58710950.565321028</v>
      </c>
      <c r="R84" s="240">
        <f>SUM($B$83:R83)</f>
        <v>-59735983.404312439</v>
      </c>
      <c r="S84" s="240">
        <f>SUM($B$83:S83)</f>
        <v>-60806331.899472892</v>
      </c>
      <c r="T84" s="240">
        <f>SUM($B$83:T83)</f>
        <v>-61923999.409734815</v>
      </c>
      <c r="U84" s="240">
        <f>SUM($B$83:U83)</f>
        <v>-63091077.860485412</v>
      </c>
      <c r="V84" s="240">
        <f>SUM($B$83:V83)</f>
        <v>-64309751.658999249</v>
      </c>
      <c r="W84" s="240">
        <f>SUM($B$83:W83)</f>
        <v>-65582301.782968193</v>
      </c>
      <c r="X84" s="240">
        <f>SUM($B$83:X83)</f>
        <v>-66911110.049781024</v>
      </c>
      <c r="Y84" s="240">
        <f>SUM($B$83:Y83)</f>
        <v>-68298663.574543551</v>
      </c>
      <c r="Z84" s="240">
        <f>SUM($B$83:Z83)</f>
        <v>-69747559.425183326</v>
      </c>
      <c r="AA84" s="240">
        <f>SUM($B$83:AA83)</f>
        <v>-71260509.483351648</v>
      </c>
      <c r="AB84" s="240">
        <f>SUM($B$83:AB83)</f>
        <v>-72840345.520221248</v>
      </c>
      <c r="AC84" s="240">
        <f>SUM($B$83:AC83)</f>
        <v>-74490024.496679679</v>
      </c>
      <c r="AD84" s="240">
        <f>SUM($B$83:AD83)</f>
        <v>-76212634.097838908</v>
      </c>
      <c r="AE84" s="240">
        <f>SUM($B$83:AE83)</f>
        <v>-78011398.512219965</v>
      </c>
      <c r="AF84" s="240">
        <f>SUM($B$83:AF83)</f>
        <v>-79889684.466429338</v>
      </c>
      <c r="AG84" s="240">
        <f>SUM($B$83:AG83)</f>
        <v>-81851007.5266224</v>
      </c>
    </row>
    <row r="85" spans="1:33" x14ac:dyDescent="0.2">
      <c r="A85" s="241" t="s">
        <v>490</v>
      </c>
      <c r="B85" s="246">
        <f t="shared" ref="B85:AG85" si="29">1/POWER((1+$B$44),B73)</f>
        <v>0.93777936065805434</v>
      </c>
      <c r="C85" s="246">
        <f t="shared" si="29"/>
        <v>0.82471142437609202</v>
      </c>
      <c r="D85" s="246">
        <f t="shared" si="29"/>
        <v>0.7252760745546496</v>
      </c>
      <c r="E85" s="246">
        <f t="shared" si="29"/>
        <v>0.63782963200655141</v>
      </c>
      <c r="F85" s="246">
        <f t="shared" si="29"/>
        <v>0.56092659573173109</v>
      </c>
      <c r="G85" s="246">
        <f t="shared" si="29"/>
        <v>0.49329574859883135</v>
      </c>
      <c r="H85" s="246">
        <f t="shared" si="29"/>
        <v>0.43381914396168442</v>
      </c>
      <c r="I85" s="246">
        <f t="shared" si="29"/>
        <v>0.38151362585672716</v>
      </c>
      <c r="J85" s="246">
        <f t="shared" si="29"/>
        <v>0.33551457730782436</v>
      </c>
      <c r="K85" s="246">
        <f t="shared" si="29"/>
        <v>0.29506162809587938</v>
      </c>
      <c r="L85" s="246">
        <f t="shared" si="29"/>
        <v>0.25948608574081378</v>
      </c>
      <c r="M85" s="246">
        <f t="shared" si="29"/>
        <v>0.2281998819284265</v>
      </c>
      <c r="N85" s="246">
        <f t="shared" si="29"/>
        <v>0.20068585166513633</v>
      </c>
      <c r="O85" s="246">
        <f t="shared" si="29"/>
        <v>0.17648918447378092</v>
      </c>
      <c r="P85" s="246">
        <f t="shared" si="29"/>
        <v>0.15520990631763337</v>
      </c>
      <c r="Q85" s="246">
        <f t="shared" si="29"/>
        <v>0.13649626797786774</v>
      </c>
      <c r="R85" s="246">
        <f t="shared" si="29"/>
        <v>0.12003893059349906</v>
      </c>
      <c r="S85" s="246">
        <f t="shared" si="29"/>
        <v>0.10556585225002113</v>
      </c>
      <c r="T85" s="246">
        <f t="shared" si="29"/>
        <v>9.2837791091391383E-2</v>
      </c>
      <c r="U85" s="246">
        <f t="shared" si="29"/>
        <v>8.1644350621221856E-2</v>
      </c>
      <c r="V85" s="246">
        <f t="shared" si="29"/>
        <v>7.1800501821494903E-2</v>
      </c>
      <c r="W85" s="246">
        <f t="shared" si="29"/>
        <v>6.314352459897539E-2</v>
      </c>
      <c r="X85" s="246">
        <f t="shared" si="29"/>
        <v>5.5530318001033675E-2</v>
      </c>
      <c r="Y85" s="246">
        <f t="shared" si="29"/>
        <v>4.8835034738399147E-2</v>
      </c>
      <c r="Z85" s="246">
        <f t="shared" si="29"/>
        <v>4.2947000913199494E-2</v>
      </c>
      <c r="AA85" s="246">
        <f t="shared" si="29"/>
        <v>3.7768886565121354E-2</v>
      </c>
      <c r="AB85" s="246">
        <f t="shared" si="29"/>
        <v>3.3215096794583898E-2</v>
      </c>
      <c r="AC85" s="246">
        <f t="shared" si="29"/>
        <v>2.9210356867983386E-2</v>
      </c>
      <c r="AD85" s="246">
        <f t="shared" si="29"/>
        <v>2.5688467916615415E-2</v>
      </c>
      <c r="AE85" s="246">
        <f t="shared" si="29"/>
        <v>2.2591212660817352E-2</v>
      </c>
      <c r="AF85" s="246">
        <f t="shared" si="29"/>
        <v>1.9867393070809383E-2</v>
      </c>
      <c r="AG85" s="246">
        <f t="shared" si="29"/>
        <v>1.7471984056643557E-2</v>
      </c>
    </row>
    <row r="86" spans="1:33" ht="28.5" x14ac:dyDescent="0.2">
      <c r="A86" s="239" t="s">
        <v>274</v>
      </c>
      <c r="B86" s="240">
        <f>B83*B85</f>
        <v>-1184614.244891312</v>
      </c>
      <c r="C86" s="240">
        <f>C83*C85</f>
        <v>-32453558.885035273</v>
      </c>
      <c r="D86" s="240">
        <f t="shared" ref="D86:AG86" si="30">D83*D85</f>
        <v>0</v>
      </c>
      <c r="E86" s="240">
        <f t="shared" si="30"/>
        <v>-310473.6280380832</v>
      </c>
      <c r="F86" s="240">
        <f t="shared" si="30"/>
        <v>-285110.67664888588</v>
      </c>
      <c r="G86" s="240">
        <f t="shared" si="30"/>
        <v>-261819.65422588051</v>
      </c>
      <c r="H86" s="240">
        <f t="shared" si="30"/>
        <v>-240431.30248460823</v>
      </c>
      <c r="I86" s="240">
        <f t="shared" si="30"/>
        <v>-220790.19004651575</v>
      </c>
      <c r="J86" s="240">
        <f t="shared" si="30"/>
        <v>-202753.58290294692</v>
      </c>
      <c r="K86" s="240">
        <f t="shared" si="30"/>
        <v>-186190.4071522445</v>
      </c>
      <c r="L86" s="240">
        <f t="shared" si="30"/>
        <v>-170980.2964720614</v>
      </c>
      <c r="M86" s="240">
        <f t="shared" si="30"/>
        <v>-157012.71740476778</v>
      </c>
      <c r="N86" s="240">
        <f t="shared" si="30"/>
        <v>-2013540.1976661563</v>
      </c>
      <c r="O86" s="240">
        <f t="shared" si="30"/>
        <v>-158888.91680657526</v>
      </c>
      <c r="P86" s="240">
        <f t="shared" si="30"/>
        <v>-145909.09659217368</v>
      </c>
      <c r="Q86" s="240">
        <f t="shared" si="30"/>
        <v>-133989.61297131327</v>
      </c>
      <c r="R86" s="240">
        <f t="shared" si="30"/>
        <v>-123043.84581574709</v>
      </c>
      <c r="S86" s="240">
        <f t="shared" si="30"/>
        <v>-112992.25109614052</v>
      </c>
      <c r="T86" s="240">
        <f t="shared" si="30"/>
        <v>-103761.78282733184</v>
      </c>
      <c r="U86" s="240">
        <f t="shared" si="30"/>
        <v>-95285.362235553956</v>
      </c>
      <c r="V86" s="240">
        <f t="shared" si="30"/>
        <v>-87501.390290001087</v>
      </c>
      <c r="W86" s="240">
        <f t="shared" si="30"/>
        <v>-80353.300056262378</v>
      </c>
      <c r="X86" s="240">
        <f t="shared" si="30"/>
        <v>-73789.145618518727</v>
      </c>
      <c r="Y86" s="240">
        <f t="shared" si="30"/>
        <v>-67761.224583166317</v>
      </c>
      <c r="Z86" s="240">
        <f t="shared" si="30"/>
        <v>-62225.73142055716</v>
      </c>
      <c r="AA86" s="240">
        <f t="shared" si="30"/>
        <v>-57142.439125653182</v>
      </c>
      <c r="AB86" s="240">
        <f t="shared" si="30"/>
        <v>-52474.406884195538</v>
      </c>
      <c r="AC86" s="240">
        <f t="shared" si="30"/>
        <v>-48187.711619960253</v>
      </c>
      <c r="AD86" s="240">
        <f t="shared" si="30"/>
        <v>-44251.201472232628</v>
      </c>
      <c r="AE86" s="240">
        <f t="shared" si="30"/>
        <v>-40636.269411992944</v>
      </c>
      <c r="AF86" s="240">
        <f t="shared" si="30"/>
        <v>-37316.645351657993</v>
      </c>
      <c r="AG86" s="240">
        <f t="shared" si="30"/>
        <v>-34268.20523762059</v>
      </c>
    </row>
    <row r="87" spans="1:33" ht="14.25" x14ac:dyDescent="0.2">
      <c r="A87" s="239" t="s">
        <v>273</v>
      </c>
      <c r="B87" s="240">
        <f>SUM($B$86:B86)</f>
        <v>-1184614.244891312</v>
      </c>
      <c r="C87" s="240">
        <f>SUM($B$86:C86)</f>
        <v>-33638173.129926585</v>
      </c>
      <c r="D87" s="240">
        <f>SUM($B$86:D86)</f>
        <v>-33638173.129926585</v>
      </c>
      <c r="E87" s="240">
        <f>SUM($B$86:E86)</f>
        <v>-33948646.757964671</v>
      </c>
      <c r="F87" s="240">
        <f>SUM($B$86:F86)</f>
        <v>-34233757.434613556</v>
      </c>
      <c r="G87" s="240">
        <f>SUM($B$86:G86)</f>
        <v>-34495577.088839434</v>
      </c>
      <c r="H87" s="240">
        <f>SUM($B$86:H86)</f>
        <v>-34736008.391324043</v>
      </c>
      <c r="I87" s="240">
        <f>SUM($B$86:I86)</f>
        <v>-34956798.581370562</v>
      </c>
      <c r="J87" s="240">
        <f>SUM($B$86:J86)</f>
        <v>-35159552.164273508</v>
      </c>
      <c r="K87" s="240">
        <f>SUM($B$86:K86)</f>
        <v>-35345742.571425751</v>
      </c>
      <c r="L87" s="240">
        <f>SUM($B$86:L86)</f>
        <v>-35516722.867897809</v>
      </c>
      <c r="M87" s="240">
        <f>SUM($B$86:M86)</f>
        <v>-35673735.585302576</v>
      </c>
      <c r="N87" s="240">
        <f>SUM($B$86:N86)</f>
        <v>-37687275.78296873</v>
      </c>
      <c r="O87" s="240">
        <f>SUM($B$86:O86)</f>
        <v>-37846164.699775308</v>
      </c>
      <c r="P87" s="240">
        <f>SUM($B$86:P86)</f>
        <v>-37992073.796367481</v>
      </c>
      <c r="Q87" s="240">
        <f>SUM($B$86:Q86)</f>
        <v>-38126063.409338795</v>
      </c>
      <c r="R87" s="240">
        <f>SUM($B$86:R86)</f>
        <v>-38249107.255154543</v>
      </c>
      <c r="S87" s="240">
        <f>SUM($B$86:S86)</f>
        <v>-38362099.506250679</v>
      </c>
      <c r="T87" s="240">
        <f>SUM($B$86:T86)</f>
        <v>-38465861.289078012</v>
      </c>
      <c r="U87" s="240">
        <f>SUM($B$86:U86)</f>
        <v>-38561146.651313566</v>
      </c>
      <c r="V87" s="240">
        <f>SUM($B$86:V86)</f>
        <v>-38648648.041603565</v>
      </c>
      <c r="W87" s="240">
        <f>SUM($B$86:W86)</f>
        <v>-38729001.341659829</v>
      </c>
      <c r="X87" s="240">
        <f>SUM($B$86:X86)</f>
        <v>-38802790.48727835</v>
      </c>
      <c r="Y87" s="240">
        <f>SUM($B$86:Y86)</f>
        <v>-38870551.711861514</v>
      </c>
      <c r="Z87" s="240">
        <f>SUM($B$86:Z86)</f>
        <v>-38932777.443282068</v>
      </c>
      <c r="AA87" s="240">
        <f>SUM($B$86:AA86)</f>
        <v>-38989919.882407717</v>
      </c>
      <c r="AB87" s="240">
        <f>SUM($B$86:AB86)</f>
        <v>-39042394.289291911</v>
      </c>
      <c r="AC87" s="240">
        <f>SUM($B$86:AC86)</f>
        <v>-39090582.000911869</v>
      </c>
      <c r="AD87" s="240">
        <f>SUM($B$86:AD86)</f>
        <v>-39134833.202384099</v>
      </c>
      <c r="AE87" s="240">
        <f>SUM($B$86:AE86)</f>
        <v>-39175469.471796095</v>
      </c>
      <c r="AF87" s="240">
        <f>SUM($B$86:AF86)</f>
        <v>-39212786.117147751</v>
      </c>
      <c r="AG87" s="240">
        <f>SUM($B$86:AG86)</f>
        <v>-39247054.322385371</v>
      </c>
    </row>
    <row r="88" spans="1:33" ht="14.25" x14ac:dyDescent="0.2">
      <c r="A88" s="239" t="s">
        <v>272</v>
      </c>
      <c r="B88" s="247">
        <f>IF((ISERR(IRR($B$83:B83))),0,IF(IRR($B$83:B83)&lt;0,0,IRR($B$83:B83)))</f>
        <v>0</v>
      </c>
      <c r="C88" s="247">
        <f>IF((ISERR(IRR($B$83:C83))),0,IF(IRR($B$83:C83)&lt;0,0,IRR($B$83:C83)))</f>
        <v>0</v>
      </c>
      <c r="D88" s="247">
        <f>IF((ISERR(IRR($B$83:D83))),0,IF(IRR($B$83:D83)&lt;0,0,IRR($B$83:D83)))</f>
        <v>0</v>
      </c>
      <c r="E88" s="247">
        <f>IF((ISERR(IRR($B$83:E83))),0,IF(IRR($B$83:E83)&lt;0,0,IRR($B$83:E83)))</f>
        <v>0</v>
      </c>
      <c r="F88" s="247">
        <f>IF((ISERR(IRR($B$83:F83))),0,IF(IRR($B$83:F83)&lt;0,0,IRR($B$83:F83)))</f>
        <v>0</v>
      </c>
      <c r="G88" s="247">
        <f>IF((ISERR(IRR($B$83:G83))),0,IF(IRR($B$83:G83)&lt;0,0,IRR($B$83:G83)))</f>
        <v>0</v>
      </c>
      <c r="H88" s="247">
        <f>IF((ISERR(IRR($B$83:H83))),0,IF(IRR($B$83:H83)&lt;0,0,IRR($B$83:H83)))</f>
        <v>0</v>
      </c>
      <c r="I88" s="247">
        <f>IF((ISERR(IRR($B$83:I83))),0,IF(IRR($B$83:I83)&lt;0,0,IRR($B$83:I83)))</f>
        <v>0</v>
      </c>
      <c r="J88" s="247">
        <f>IF((ISERR(IRR($B$83:J83))),0,IF(IRR($B$83:J83)&lt;0,0,IRR($B$83:J83)))</f>
        <v>0</v>
      </c>
      <c r="K88" s="247">
        <f>IF((ISERR(IRR($B$83:K83))),0,IF(IRR($B$83:K83)&lt;0,0,IRR($B$83:K83)))</f>
        <v>0</v>
      </c>
      <c r="L88" s="247">
        <f>IF((ISERR(IRR($B$83:L83))),0,IF(IRR($B$83:L83)&lt;0,0,IRR($B$83:L83)))</f>
        <v>0</v>
      </c>
      <c r="M88" s="247">
        <f>IF((ISERR(IRR($B$83:M83))),0,IF(IRR($B$83:M83)&lt;0,0,IRR($B$83:M83)))</f>
        <v>0</v>
      </c>
      <c r="N88" s="247">
        <f>IF((ISERR(IRR($B$83:N83))),0,IF(IRR($B$83:N83)&lt;0,0,IRR($B$83:N83)))</f>
        <v>0</v>
      </c>
      <c r="O88" s="247">
        <f>IF((ISERR(IRR($B$83:O83))),0,IF(IRR($B$83:O83)&lt;0,0,IRR($B$83:O83)))</f>
        <v>0</v>
      </c>
      <c r="P88" s="247">
        <f>IF((ISERR(IRR($B$83:P83))),0,IF(IRR($B$83:P83)&lt;0,0,IRR($B$83:P83)))</f>
        <v>0</v>
      </c>
      <c r="Q88" s="247">
        <f>IF((ISERR(IRR($B$83:Q83))),0,IF(IRR($B$83:Q83)&lt;0,0,IRR($B$83:Q83)))</f>
        <v>0</v>
      </c>
      <c r="R88" s="247">
        <f>IF((ISERR(IRR($B$83:R83))),0,IF(IRR($B$83:R83)&lt;0,0,IRR($B$83:R83)))</f>
        <v>0</v>
      </c>
      <c r="S88" s="247">
        <f>IF((ISERR(IRR($B$83:S83))),0,IF(IRR($B$83:S83)&lt;0,0,IRR($B$83:S83)))</f>
        <v>0</v>
      </c>
      <c r="T88" s="247">
        <f>IF((ISERR(IRR($B$83:T83))),0,IF(IRR($B$83:T83)&lt;0,0,IRR($B$83:T83)))</f>
        <v>0</v>
      </c>
      <c r="U88" s="247">
        <f>IF((ISERR(IRR($B$83:U83))),0,IF(IRR($B$83:U83)&lt;0,0,IRR($B$83:U83)))</f>
        <v>0</v>
      </c>
      <c r="V88" s="247">
        <f>IF((ISERR(IRR($B$83:V83))),0,IF(IRR($B$83:V83)&lt;0,0,IRR($B$83:V83)))</f>
        <v>0</v>
      </c>
      <c r="W88" s="247">
        <f>IF((ISERR(IRR($B$83:W83))),0,IF(IRR($B$83:W83)&lt;0,0,IRR($B$83:W83)))</f>
        <v>0</v>
      </c>
      <c r="X88" s="247">
        <f>IF((ISERR(IRR($B$83:X83))),0,IF(IRR($B$83:X83)&lt;0,0,IRR($B$83:X83)))</f>
        <v>0</v>
      </c>
      <c r="Y88" s="247">
        <f>IF((ISERR(IRR($B$83:Y83))),0,IF(IRR($B$83:Y83)&lt;0,0,IRR($B$83:Y83)))</f>
        <v>0</v>
      </c>
      <c r="Z88" s="247">
        <f>IF((ISERR(IRR($B$83:Z83))),0,IF(IRR($B$83:Z83)&lt;0,0,IRR($B$83:Z83)))</f>
        <v>0</v>
      </c>
      <c r="AA88" s="247">
        <f>IF((ISERR(IRR($B$83:AA83))),0,IF(IRR($B$83:AA83)&lt;0,0,IRR($B$83:AA83)))</f>
        <v>0</v>
      </c>
      <c r="AB88" s="247">
        <f>IF((ISERR(IRR($B$83:AB83))),0,IF(IRR($B$83:AB83)&lt;0,0,IRR($B$83:AB83)))</f>
        <v>0</v>
      </c>
      <c r="AC88" s="247">
        <f>IF((ISERR(IRR($B$83:AC83))),0,IF(IRR($B$83:AC83)&lt;0,0,IRR($B$83:AC83)))</f>
        <v>0</v>
      </c>
      <c r="AD88" s="247">
        <f>IF((ISERR(IRR($B$83:AD83))),0,IF(IRR($B$83:AD83)&lt;0,0,IRR($B$83:AD83)))</f>
        <v>0</v>
      </c>
      <c r="AE88" s="247">
        <f>IF((ISERR(IRR($B$83:AE83))),0,IF(IRR($B$83:AE83)&lt;0,0,IRR($B$83:AE83)))</f>
        <v>0</v>
      </c>
      <c r="AF88" s="247">
        <f>IF((ISERR(IRR($B$83:AF83))),0,IF(IRR($B$83:AF83)&lt;0,0,IRR($B$83:AF83)))</f>
        <v>0</v>
      </c>
      <c r="AG88" s="247">
        <f>IF((ISERR(IRR($B$83:AG83))),0,IF(IRR($B$83:AG83)&lt;0,0,IRR($B$83:AG83)))</f>
        <v>0</v>
      </c>
    </row>
    <row r="89" spans="1:33" ht="14.25" x14ac:dyDescent="0.2">
      <c r="A89" s="239" t="s">
        <v>271</v>
      </c>
      <c r="B89" s="248">
        <f>IF(AND(B84&gt;0,A84&lt;0),(B74-(B84/(B84-A84))),0)</f>
        <v>0</v>
      </c>
      <c r="C89" s="248">
        <f t="shared" ref="C89:AG89" si="31">IF(AND(C84&gt;0,B84&lt;0),(C74-(C84/(C84-B84))),0)</f>
        <v>0</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row>
    <row r="90" spans="1:33" ht="15" thickBot="1" x14ac:dyDescent="0.25">
      <c r="A90" s="249" t="s">
        <v>270</v>
      </c>
      <c r="B90" s="250">
        <f t="shared" ref="B90:AG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row>
    <row r="91" spans="1:33" s="225" customFormat="1" x14ac:dyDescent="0.2">
      <c r="A91" s="199"/>
      <c r="B91" s="251">
        <v>2025</v>
      </c>
      <c r="C91" s="251">
        <f>B91+1</f>
        <v>2026</v>
      </c>
      <c r="D91" s="193">
        <f t="shared" ref="D91:AG91" si="33">C91+1</f>
        <v>2027</v>
      </c>
      <c r="E91" s="193">
        <f t="shared" si="33"/>
        <v>2028</v>
      </c>
      <c r="F91" s="193">
        <f t="shared" si="33"/>
        <v>2029</v>
      </c>
      <c r="G91" s="193">
        <f t="shared" si="33"/>
        <v>2030</v>
      </c>
      <c r="H91" s="193">
        <f t="shared" si="33"/>
        <v>2031</v>
      </c>
      <c r="I91" s="193">
        <f t="shared" si="33"/>
        <v>2032</v>
      </c>
      <c r="J91" s="193">
        <f t="shared" si="33"/>
        <v>2033</v>
      </c>
      <c r="K91" s="193">
        <f t="shared" si="33"/>
        <v>2034</v>
      </c>
      <c r="L91" s="193">
        <f t="shared" si="33"/>
        <v>2035</v>
      </c>
      <c r="M91" s="193">
        <f t="shared" si="33"/>
        <v>2036</v>
      </c>
      <c r="N91" s="193">
        <f t="shared" si="33"/>
        <v>2037</v>
      </c>
      <c r="O91" s="193">
        <f t="shared" si="33"/>
        <v>2038</v>
      </c>
      <c r="P91" s="193">
        <f t="shared" si="33"/>
        <v>2039</v>
      </c>
      <c r="Q91" s="193">
        <f t="shared" si="33"/>
        <v>2040</v>
      </c>
      <c r="R91" s="193">
        <f t="shared" si="33"/>
        <v>2041</v>
      </c>
      <c r="S91" s="193">
        <f t="shared" si="33"/>
        <v>2042</v>
      </c>
      <c r="T91" s="193">
        <f t="shared" si="33"/>
        <v>2043</v>
      </c>
      <c r="U91" s="193">
        <f t="shared" si="33"/>
        <v>2044</v>
      </c>
      <c r="V91" s="193">
        <f t="shared" si="33"/>
        <v>2045</v>
      </c>
      <c r="W91" s="193">
        <f t="shared" si="33"/>
        <v>2046</v>
      </c>
      <c r="X91" s="193">
        <f t="shared" si="33"/>
        <v>2047</v>
      </c>
      <c r="Y91" s="193">
        <f t="shared" si="33"/>
        <v>2048</v>
      </c>
      <c r="Z91" s="193">
        <f t="shared" si="33"/>
        <v>2049</v>
      </c>
      <c r="AA91" s="193">
        <f t="shared" si="33"/>
        <v>2050</v>
      </c>
      <c r="AB91" s="193">
        <f t="shared" si="33"/>
        <v>2051</v>
      </c>
      <c r="AC91" s="193">
        <f t="shared" si="33"/>
        <v>2052</v>
      </c>
      <c r="AD91" s="193">
        <f t="shared" si="33"/>
        <v>2053</v>
      </c>
      <c r="AE91" s="193">
        <f t="shared" si="33"/>
        <v>2054</v>
      </c>
      <c r="AF91" s="193">
        <f t="shared" si="33"/>
        <v>2055</v>
      </c>
      <c r="AG91" s="193">
        <f t="shared" si="33"/>
        <v>2056</v>
      </c>
    </row>
    <row r="92" spans="1:33" ht="15.6" customHeight="1" x14ac:dyDescent="0.2">
      <c r="A92" s="252" t="s">
        <v>269</v>
      </c>
      <c r="B92" s="190"/>
      <c r="C92" s="190"/>
      <c r="D92" s="190"/>
      <c r="E92" s="190"/>
      <c r="F92" s="190"/>
      <c r="G92" s="190"/>
      <c r="H92" s="190"/>
      <c r="I92" s="190"/>
      <c r="J92" s="190"/>
      <c r="K92" s="190"/>
      <c r="L92" s="253">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54" ht="33" customHeight="1" x14ac:dyDescent="0.2">
      <c r="A97" s="401" t="s">
        <v>491</v>
      </c>
      <c r="B97" s="401"/>
      <c r="C97" s="401"/>
      <c r="D97" s="401"/>
      <c r="E97" s="401"/>
      <c r="F97" s="401"/>
      <c r="G97" s="401"/>
      <c r="H97" s="401"/>
      <c r="I97" s="401"/>
      <c r="J97" s="401"/>
      <c r="K97" s="401"/>
      <c r="L97" s="401"/>
      <c r="M97" s="243"/>
      <c r="N97" s="243"/>
      <c r="O97" s="243"/>
      <c r="P97" s="243"/>
      <c r="Q97" s="243"/>
      <c r="R97" s="243"/>
      <c r="S97" s="243"/>
      <c r="T97" s="243"/>
      <c r="U97" s="243"/>
      <c r="V97" s="243"/>
      <c r="W97" s="243"/>
      <c r="X97" s="243"/>
      <c r="Y97" s="243"/>
      <c r="Z97" s="243"/>
      <c r="AA97" s="243"/>
      <c r="AB97" s="243"/>
      <c r="AC97" s="243"/>
      <c r="AD97" s="243"/>
      <c r="AE97" s="243"/>
      <c r="AF97" s="243"/>
      <c r="AG97" s="243"/>
    </row>
    <row r="98" spans="1:54" hidden="1" x14ac:dyDescent="0.2">
      <c r="C98" s="172"/>
    </row>
    <row r="99" spans="1:54" hidden="1" x14ac:dyDescent="0.2">
      <c r="A99" s="258" t="s">
        <v>492</v>
      </c>
      <c r="C99" s="259"/>
      <c r="D99" s="259"/>
      <c r="E99" s="259"/>
      <c r="F99" s="259"/>
      <c r="G99" s="259"/>
      <c r="H99" s="259"/>
      <c r="I99" s="259"/>
      <c r="J99" s="259"/>
      <c r="K99" s="259"/>
      <c r="L99" s="259"/>
      <c r="M99" s="259"/>
      <c r="N99" s="259"/>
      <c r="O99" s="259"/>
      <c r="P99" s="259"/>
      <c r="Q99" s="259"/>
      <c r="R99" s="259"/>
      <c r="S99" s="259"/>
      <c r="T99" s="259"/>
      <c r="U99" s="259"/>
      <c r="V99" s="259"/>
      <c r="W99" s="259"/>
      <c r="X99" s="259"/>
      <c r="Y99" s="259"/>
      <c r="Z99" s="259"/>
      <c r="AA99" s="259"/>
      <c r="AB99" s="259"/>
      <c r="AC99" s="259"/>
      <c r="AD99" s="259"/>
      <c r="AE99" s="259"/>
      <c r="AF99" s="259"/>
      <c r="AG99" s="259"/>
      <c r="AQ99" s="259"/>
      <c r="AR99" s="259"/>
      <c r="AS99" s="259"/>
      <c r="AT99" s="259"/>
      <c r="AU99" s="259"/>
      <c r="AV99" s="259"/>
      <c r="AW99" s="259"/>
      <c r="AX99" s="259"/>
      <c r="AY99" s="259"/>
      <c r="AZ99" s="259"/>
      <c r="BA99" s="259"/>
      <c r="BB99" s="259"/>
    </row>
    <row r="100" spans="1:54" ht="12.75" hidden="1" x14ac:dyDescent="0.2">
      <c r="A100" s="258"/>
      <c r="B100" s="260">
        <v>2022</v>
      </c>
      <c r="C100" s="260">
        <f t="shared" ref="C100:AG100" si="34">B100+1</f>
        <v>2023</v>
      </c>
      <c r="D100" s="260">
        <f t="shared" si="34"/>
        <v>2024</v>
      </c>
      <c r="E100" s="260">
        <f t="shared" si="34"/>
        <v>2025</v>
      </c>
      <c r="F100" s="260">
        <f t="shared" si="34"/>
        <v>2026</v>
      </c>
      <c r="G100" s="260">
        <f t="shared" si="34"/>
        <v>2027</v>
      </c>
      <c r="H100" s="260">
        <f t="shared" si="34"/>
        <v>2028</v>
      </c>
      <c r="I100" s="260">
        <f t="shared" si="34"/>
        <v>2029</v>
      </c>
      <c r="J100" s="260">
        <f t="shared" si="34"/>
        <v>2030</v>
      </c>
      <c r="K100" s="260">
        <f t="shared" si="34"/>
        <v>2031</v>
      </c>
      <c r="L100" s="260">
        <f t="shared" si="34"/>
        <v>2032</v>
      </c>
      <c r="M100" s="260">
        <f t="shared" si="34"/>
        <v>2033</v>
      </c>
      <c r="N100" s="260">
        <f t="shared" si="34"/>
        <v>2034</v>
      </c>
      <c r="O100" s="260">
        <f t="shared" si="34"/>
        <v>2035</v>
      </c>
      <c r="P100" s="260">
        <f t="shared" si="34"/>
        <v>2036</v>
      </c>
      <c r="Q100" s="260">
        <f t="shared" si="34"/>
        <v>2037</v>
      </c>
      <c r="R100" s="260">
        <f t="shared" si="34"/>
        <v>2038</v>
      </c>
      <c r="S100" s="260">
        <f t="shared" si="34"/>
        <v>2039</v>
      </c>
      <c r="T100" s="260">
        <f t="shared" si="34"/>
        <v>2040</v>
      </c>
      <c r="U100" s="260">
        <f t="shared" si="34"/>
        <v>2041</v>
      </c>
      <c r="V100" s="260">
        <f t="shared" si="34"/>
        <v>2042</v>
      </c>
      <c r="W100" s="260">
        <f t="shared" si="34"/>
        <v>2043</v>
      </c>
      <c r="X100" s="260">
        <f t="shared" si="34"/>
        <v>2044</v>
      </c>
      <c r="Y100" s="260">
        <f t="shared" si="34"/>
        <v>2045</v>
      </c>
      <c r="Z100" s="260">
        <f t="shared" si="34"/>
        <v>2046</v>
      </c>
      <c r="AA100" s="260">
        <f t="shared" si="34"/>
        <v>2047</v>
      </c>
      <c r="AB100" s="260">
        <f t="shared" si="34"/>
        <v>2048</v>
      </c>
      <c r="AC100" s="260">
        <f t="shared" si="34"/>
        <v>2049</v>
      </c>
      <c r="AD100" s="260">
        <f t="shared" si="34"/>
        <v>2050</v>
      </c>
      <c r="AE100" s="260">
        <f t="shared" si="34"/>
        <v>2051</v>
      </c>
      <c r="AF100" s="260">
        <f t="shared" si="34"/>
        <v>2052</v>
      </c>
      <c r="AG100" s="260">
        <f t="shared" si="34"/>
        <v>2053</v>
      </c>
      <c r="AH100" s="260">
        <f t="shared" ref="AH100" si="35">AG100+1</f>
        <v>2054</v>
      </c>
      <c r="AI100" s="260">
        <f t="shared" ref="AI100" si="36">AH100+1</f>
        <v>2055</v>
      </c>
      <c r="AJ100" s="260">
        <f t="shared" ref="AJ100" si="37">AI100+1</f>
        <v>2056</v>
      </c>
    </row>
    <row r="101" spans="1:54" ht="12.75" hidden="1" x14ac:dyDescent="0.2">
      <c r="A101" s="258" t="s">
        <v>493</v>
      </c>
      <c r="B101" s="322">
        <v>9.0964662608273128E-2</v>
      </c>
      <c r="C101" s="322">
        <v>9.1135032622053413E-2</v>
      </c>
      <c r="D101" s="322">
        <v>7.8163170639641913E-2</v>
      </c>
      <c r="E101" s="323">
        <v>5.2628968689616612E-2</v>
      </c>
      <c r="F101" s="322">
        <v>4.4208979893394937E-2</v>
      </c>
      <c r="G101" s="322">
        <f>F101</f>
        <v>4.4208979893394937E-2</v>
      </c>
      <c r="H101" s="322">
        <f t="shared" ref="H101:AJ101" si="38">G101</f>
        <v>4.4208979893394937E-2</v>
      </c>
      <c r="I101" s="322">
        <f t="shared" si="38"/>
        <v>4.4208979893394937E-2</v>
      </c>
      <c r="J101" s="322">
        <f t="shared" si="38"/>
        <v>4.4208979893394937E-2</v>
      </c>
      <c r="K101" s="322">
        <f t="shared" si="38"/>
        <v>4.4208979893394937E-2</v>
      </c>
      <c r="L101" s="322">
        <f t="shared" si="38"/>
        <v>4.4208979893394937E-2</v>
      </c>
      <c r="M101" s="322">
        <f t="shared" si="38"/>
        <v>4.4208979893394937E-2</v>
      </c>
      <c r="N101" s="322">
        <f t="shared" si="38"/>
        <v>4.4208979893394937E-2</v>
      </c>
      <c r="O101" s="322">
        <f t="shared" si="38"/>
        <v>4.4208979893394937E-2</v>
      </c>
      <c r="P101" s="322">
        <f t="shared" si="38"/>
        <v>4.4208979893394937E-2</v>
      </c>
      <c r="Q101" s="322">
        <f t="shared" si="38"/>
        <v>4.4208979893394937E-2</v>
      </c>
      <c r="R101" s="322">
        <f t="shared" si="38"/>
        <v>4.4208979893394937E-2</v>
      </c>
      <c r="S101" s="322">
        <f t="shared" si="38"/>
        <v>4.4208979893394937E-2</v>
      </c>
      <c r="T101" s="322">
        <f t="shared" si="38"/>
        <v>4.4208979893394937E-2</v>
      </c>
      <c r="U101" s="322">
        <f t="shared" si="38"/>
        <v>4.4208979893394937E-2</v>
      </c>
      <c r="V101" s="322">
        <f t="shared" si="38"/>
        <v>4.4208979893394937E-2</v>
      </c>
      <c r="W101" s="322">
        <f t="shared" si="38"/>
        <v>4.4208979893394937E-2</v>
      </c>
      <c r="X101" s="322">
        <f t="shared" si="38"/>
        <v>4.4208979893394937E-2</v>
      </c>
      <c r="Y101" s="322">
        <f t="shared" si="38"/>
        <v>4.4208979893394937E-2</v>
      </c>
      <c r="Z101" s="322">
        <f t="shared" si="38"/>
        <v>4.4208979893394937E-2</v>
      </c>
      <c r="AA101" s="322">
        <f t="shared" si="38"/>
        <v>4.4208979893394937E-2</v>
      </c>
      <c r="AB101" s="322">
        <f t="shared" si="38"/>
        <v>4.4208979893394937E-2</v>
      </c>
      <c r="AC101" s="322">
        <f t="shared" si="38"/>
        <v>4.4208979893394937E-2</v>
      </c>
      <c r="AD101" s="322">
        <f t="shared" si="38"/>
        <v>4.4208979893394937E-2</v>
      </c>
      <c r="AE101" s="322">
        <f t="shared" si="38"/>
        <v>4.4208979893394937E-2</v>
      </c>
      <c r="AF101" s="322">
        <f t="shared" si="38"/>
        <v>4.4208979893394937E-2</v>
      </c>
      <c r="AG101" s="322">
        <f t="shared" si="38"/>
        <v>4.4208979893394937E-2</v>
      </c>
      <c r="AH101" s="322">
        <f t="shared" si="38"/>
        <v>4.4208979893394937E-2</v>
      </c>
      <c r="AI101" s="322">
        <f t="shared" si="38"/>
        <v>4.4208979893394937E-2</v>
      </c>
      <c r="AJ101" s="322">
        <f t="shared" si="38"/>
        <v>4.4208979893394937E-2</v>
      </c>
    </row>
    <row r="102" spans="1:54" s="225" customFormat="1" ht="15" hidden="1" x14ac:dyDescent="0.2">
      <c r="A102" s="258" t="s">
        <v>494</v>
      </c>
      <c r="B102" s="302"/>
      <c r="C102" s="302"/>
      <c r="D102" s="302"/>
      <c r="E102" s="323">
        <f>E101</f>
        <v>5.2628968689616612E-2</v>
      </c>
      <c r="F102" s="302">
        <f t="shared" ref="F102:AG102" si="39">(1+E102)*(1+F101)-1</f>
        <v>9.9164621601620873E-2</v>
      </c>
      <c r="G102" s="302">
        <f t="shared" si="39"/>
        <v>0.14775756825753783</v>
      </c>
      <c r="H102" s="302">
        <f t="shared" si="39"/>
        <v>0.19849875951512708</v>
      </c>
      <c r="I102" s="302">
        <f t="shared" si="39"/>
        <v>0.25148316707679008</v>
      </c>
      <c r="J102" s="302">
        <f t="shared" si="39"/>
        <v>0.3068099612470101</v>
      </c>
      <c r="K102" s="302">
        <f t="shared" si="39"/>
        <v>0.36458269654826725</v>
      </c>
      <c r="L102" s="302">
        <f t="shared" si="39"/>
        <v>0.42490950554284423</v>
      </c>
      <c r="M102" s="302">
        <f t="shared" si="39"/>
        <v>0.48790330122329517</v>
      </c>
      <c r="N102" s="302">
        <f t="shared" si="39"/>
        <v>0.55368198835039162</v>
      </c>
      <c r="O102" s="302">
        <f t="shared" si="39"/>
        <v>0.62236868413410384</v>
      </c>
      <c r="P102" s="302">
        <f t="shared" si="39"/>
        <v>0.69409194867066204</v>
      </c>
      <c r="Q102" s="302">
        <f t="shared" si="39"/>
        <v>0.76898602556700557</v>
      </c>
      <c r="R102" s="302">
        <f t="shared" si="39"/>
        <v>0.84719109320299379</v>
      </c>
      <c r="S102" s="302">
        <f t="shared" si="39"/>
        <v>0.92885352710166313</v>
      </c>
      <c r="T102" s="302">
        <f t="shared" si="39"/>
        <v>1.0141261738986045</v>
      </c>
      <c r="U102" s="302">
        <f t="shared" si="39"/>
        <v>1.1031686374232481</v>
      </c>
      <c r="V102" s="302">
        <f t="shared" si="39"/>
        <v>1.1961475774275114</v>
      </c>
      <c r="W102" s="302">
        <f t="shared" si="39"/>
        <v>1.2932370215209321</v>
      </c>
      <c r="X102" s="302">
        <f t="shared" si="39"/>
        <v>1.3946186908961398</v>
      </c>
      <c r="Y102" s="302">
        <f t="shared" si="39"/>
        <v>1.5004823404543148</v>
      </c>
      <c r="Z102" s="302">
        <f t="shared" si="39"/>
        <v>1.6110261139672488</v>
      </c>
      <c r="AA102" s="302">
        <f t="shared" si="39"/>
        <v>1.7264569149407558</v>
      </c>
      <c r="AB102" s="302">
        <f t="shared" si="39"/>
        <v>1.8469907938735792</v>
      </c>
      <c r="AC102" s="302">
        <f t="shared" si="39"/>
        <v>1.9728533526366165</v>
      </c>
      <c r="AD102" s="302">
        <f t="shared" si="39"/>
        <v>2.1042801667293403</v>
      </c>
      <c r="AE102" s="302">
        <f t="shared" si="39"/>
        <v>2.2415172262037424</v>
      </c>
      <c r="AF102" s="302">
        <f t="shared" si="39"/>
        <v>2.3848213960810769</v>
      </c>
      <c r="AG102" s="302">
        <f t="shared" si="39"/>
        <v>2.5344608971231581</v>
      </c>
      <c r="AH102" s="302">
        <f t="shared" ref="AH102" si="40">(1+AG102)*(1+AH101)-1</f>
        <v>2.6907158078580662</v>
      </c>
      <c r="AI102" s="302">
        <f t="shared" ref="AI102" si="41">(1+AH102)*(1+AI101)-1</f>
        <v>2.8538785887998981</v>
      </c>
      <c r="AJ102" s="302">
        <f t="shared" ref="AJ102" si="42">(1+AI102)*(1+AJ101)-1</f>
        <v>3.0242546298437381</v>
      </c>
    </row>
    <row r="103" spans="1:54" s="225" customFormat="1" hidden="1" x14ac:dyDescent="0.2">
      <c r="A103" s="261"/>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row>
    <row r="104" spans="1:54" ht="12.75" hidden="1" x14ac:dyDescent="0.2">
      <c r="A104" s="257"/>
      <c r="B104" s="301">
        <v>2022</v>
      </c>
      <c r="C104" s="301">
        <f t="shared" ref="C104:M105" si="43">B104+1</f>
        <v>2023</v>
      </c>
      <c r="D104" s="301">
        <f t="shared" si="43"/>
        <v>2024</v>
      </c>
      <c r="E104" s="301">
        <f t="shared" si="43"/>
        <v>2025</v>
      </c>
      <c r="F104" s="301">
        <f t="shared" si="43"/>
        <v>2026</v>
      </c>
      <c r="G104" s="301">
        <f t="shared" si="43"/>
        <v>2027</v>
      </c>
      <c r="H104" s="301">
        <f t="shared" si="43"/>
        <v>2028</v>
      </c>
      <c r="I104" s="301">
        <f t="shared" si="43"/>
        <v>2029</v>
      </c>
      <c r="J104" s="301">
        <f t="shared" si="43"/>
        <v>2030</v>
      </c>
      <c r="K104" s="301">
        <f t="shared" si="43"/>
        <v>2031</v>
      </c>
      <c r="L104" s="301">
        <f t="shared" si="43"/>
        <v>2032</v>
      </c>
      <c r="M104" s="301">
        <f t="shared" si="43"/>
        <v>2033</v>
      </c>
      <c r="N104" s="301">
        <f t="shared" ref="N104:AC105" si="44">M104+1</f>
        <v>2034</v>
      </c>
      <c r="O104" s="301">
        <f t="shared" si="44"/>
        <v>2035</v>
      </c>
      <c r="P104" s="301">
        <f t="shared" si="44"/>
        <v>2036</v>
      </c>
      <c r="Q104" s="301">
        <f t="shared" si="44"/>
        <v>2037</v>
      </c>
      <c r="R104" s="301">
        <f t="shared" si="44"/>
        <v>2038</v>
      </c>
      <c r="S104" s="301">
        <f t="shared" si="44"/>
        <v>2039</v>
      </c>
      <c r="T104" s="301">
        <f t="shared" si="44"/>
        <v>2040</v>
      </c>
      <c r="U104" s="301">
        <f t="shared" si="44"/>
        <v>2041</v>
      </c>
      <c r="V104" s="301">
        <f t="shared" si="44"/>
        <v>2042</v>
      </c>
      <c r="W104" s="301">
        <f t="shared" si="44"/>
        <v>2043</v>
      </c>
      <c r="X104" s="301">
        <f t="shared" si="44"/>
        <v>2044</v>
      </c>
      <c r="Y104" s="301">
        <f t="shared" si="44"/>
        <v>2045</v>
      </c>
      <c r="Z104" s="301">
        <f t="shared" si="44"/>
        <v>2046</v>
      </c>
      <c r="AA104" s="301">
        <f t="shared" si="44"/>
        <v>2047</v>
      </c>
      <c r="AB104" s="301">
        <f t="shared" si="44"/>
        <v>2048</v>
      </c>
      <c r="AC104" s="301">
        <f t="shared" si="44"/>
        <v>2049</v>
      </c>
      <c r="AD104" s="301">
        <f t="shared" ref="AD104:AG105" si="45">AC104+1</f>
        <v>2050</v>
      </c>
      <c r="AE104" s="301">
        <f t="shared" si="45"/>
        <v>2051</v>
      </c>
      <c r="AF104" s="301">
        <f t="shared" si="45"/>
        <v>2052</v>
      </c>
      <c r="AG104" s="301">
        <f t="shared" si="45"/>
        <v>2053</v>
      </c>
      <c r="AH104" s="301">
        <f t="shared" ref="AH104:AH105" si="46">AG104+1</f>
        <v>2054</v>
      </c>
      <c r="AI104" s="301">
        <f t="shared" ref="AI104:AI105" si="47">AH104+1</f>
        <v>2055</v>
      </c>
      <c r="AJ104" s="301">
        <f t="shared" ref="AJ104:AJ105" si="48">AI104+1</f>
        <v>2056</v>
      </c>
      <c r="AK104" s="255"/>
      <c r="AL104" s="255"/>
      <c r="AM104" s="255"/>
      <c r="AN104" s="255"/>
      <c r="AO104" s="255"/>
      <c r="AP104" s="255"/>
      <c r="AQ104" s="255"/>
      <c r="AR104" s="255"/>
      <c r="AS104" s="255"/>
      <c r="AT104" s="255"/>
      <c r="AU104" s="255"/>
      <c r="AV104" s="255"/>
    </row>
    <row r="105" spans="1:54" hidden="1" x14ac:dyDescent="0.2">
      <c r="A105" s="257"/>
      <c r="B105" s="303">
        <v>0</v>
      </c>
      <c r="C105" s="303">
        <v>0</v>
      </c>
      <c r="D105" s="303">
        <v>0</v>
      </c>
      <c r="E105" s="324">
        <v>1</v>
      </c>
      <c r="F105" s="303">
        <f t="shared" si="43"/>
        <v>2</v>
      </c>
      <c r="G105" s="303">
        <f t="shared" si="43"/>
        <v>3</v>
      </c>
      <c r="H105" s="303">
        <f t="shared" si="43"/>
        <v>4</v>
      </c>
      <c r="I105" s="303">
        <f t="shared" si="43"/>
        <v>5</v>
      </c>
      <c r="J105" s="303">
        <f t="shared" si="43"/>
        <v>6</v>
      </c>
      <c r="K105" s="303">
        <f t="shared" si="43"/>
        <v>7</v>
      </c>
      <c r="L105" s="303">
        <f t="shared" si="43"/>
        <v>8</v>
      </c>
      <c r="M105" s="303">
        <f t="shared" si="43"/>
        <v>9</v>
      </c>
      <c r="N105" s="303">
        <f t="shared" si="44"/>
        <v>10</v>
      </c>
      <c r="O105" s="303">
        <f t="shared" si="44"/>
        <v>11</v>
      </c>
      <c r="P105" s="303">
        <f t="shared" si="44"/>
        <v>12</v>
      </c>
      <c r="Q105" s="303">
        <f t="shared" si="44"/>
        <v>13</v>
      </c>
      <c r="R105" s="303">
        <f t="shared" si="44"/>
        <v>14</v>
      </c>
      <c r="S105" s="303">
        <f t="shared" si="44"/>
        <v>15</v>
      </c>
      <c r="T105" s="303">
        <f t="shared" si="44"/>
        <v>16</v>
      </c>
      <c r="U105" s="303">
        <f t="shared" si="44"/>
        <v>17</v>
      </c>
      <c r="V105" s="303">
        <f t="shared" si="44"/>
        <v>18</v>
      </c>
      <c r="W105" s="303">
        <f t="shared" si="44"/>
        <v>19</v>
      </c>
      <c r="X105" s="303">
        <f t="shared" si="44"/>
        <v>20</v>
      </c>
      <c r="Y105" s="303">
        <f t="shared" si="44"/>
        <v>21</v>
      </c>
      <c r="Z105" s="303">
        <f t="shared" si="44"/>
        <v>22</v>
      </c>
      <c r="AA105" s="303">
        <f t="shared" si="44"/>
        <v>23</v>
      </c>
      <c r="AB105" s="303">
        <f t="shared" si="44"/>
        <v>24</v>
      </c>
      <c r="AC105" s="303">
        <f t="shared" si="44"/>
        <v>25</v>
      </c>
      <c r="AD105" s="303">
        <f t="shared" si="45"/>
        <v>26</v>
      </c>
      <c r="AE105" s="303">
        <f t="shared" si="45"/>
        <v>27</v>
      </c>
      <c r="AF105" s="303">
        <f t="shared" si="45"/>
        <v>28</v>
      </c>
      <c r="AG105" s="303">
        <f t="shared" si="45"/>
        <v>29</v>
      </c>
      <c r="AH105" s="303">
        <f t="shared" si="46"/>
        <v>30</v>
      </c>
      <c r="AI105" s="303">
        <f t="shared" si="47"/>
        <v>31</v>
      </c>
      <c r="AJ105" s="303">
        <f t="shared" si="48"/>
        <v>32</v>
      </c>
      <c r="AK105" s="255"/>
      <c r="AL105" s="255"/>
      <c r="AM105" s="255"/>
      <c r="AN105" s="255"/>
      <c r="AO105" s="255"/>
      <c r="AP105" s="255"/>
      <c r="AQ105" s="255"/>
      <c r="AR105" s="255"/>
      <c r="AS105" s="255"/>
      <c r="AT105" s="255"/>
      <c r="AU105" s="255"/>
      <c r="AV105" s="255"/>
    </row>
    <row r="106" spans="1:54" ht="15" hidden="1" x14ac:dyDescent="0.2">
      <c r="A106" s="257"/>
      <c r="B106" s="304">
        <v>0.5</v>
      </c>
      <c r="C106" s="304">
        <f t="shared" ref="C106:AG106" si="49">AVERAGE(B105:C105)</f>
        <v>0</v>
      </c>
      <c r="D106" s="304">
        <f t="shared" si="49"/>
        <v>0</v>
      </c>
      <c r="E106" s="325">
        <f t="shared" si="49"/>
        <v>0.5</v>
      </c>
      <c r="F106" s="304">
        <f t="shared" si="49"/>
        <v>1.5</v>
      </c>
      <c r="G106" s="304">
        <f t="shared" si="49"/>
        <v>2.5</v>
      </c>
      <c r="H106" s="304">
        <f t="shared" si="49"/>
        <v>3.5</v>
      </c>
      <c r="I106" s="304">
        <f t="shared" si="49"/>
        <v>4.5</v>
      </c>
      <c r="J106" s="304">
        <f t="shared" si="49"/>
        <v>5.5</v>
      </c>
      <c r="K106" s="304">
        <f t="shared" si="49"/>
        <v>6.5</v>
      </c>
      <c r="L106" s="304">
        <f t="shared" si="49"/>
        <v>7.5</v>
      </c>
      <c r="M106" s="304">
        <f t="shared" si="49"/>
        <v>8.5</v>
      </c>
      <c r="N106" s="304">
        <f t="shared" si="49"/>
        <v>9.5</v>
      </c>
      <c r="O106" s="304">
        <f t="shared" si="49"/>
        <v>10.5</v>
      </c>
      <c r="P106" s="304">
        <f t="shared" si="49"/>
        <v>11.5</v>
      </c>
      <c r="Q106" s="304">
        <f t="shared" si="49"/>
        <v>12.5</v>
      </c>
      <c r="R106" s="304">
        <f t="shared" si="49"/>
        <v>13.5</v>
      </c>
      <c r="S106" s="304">
        <f t="shared" si="49"/>
        <v>14.5</v>
      </c>
      <c r="T106" s="304">
        <f t="shared" si="49"/>
        <v>15.5</v>
      </c>
      <c r="U106" s="304">
        <f t="shared" si="49"/>
        <v>16.5</v>
      </c>
      <c r="V106" s="304">
        <f t="shared" si="49"/>
        <v>17.5</v>
      </c>
      <c r="W106" s="304">
        <f t="shared" si="49"/>
        <v>18.5</v>
      </c>
      <c r="X106" s="304">
        <f t="shared" si="49"/>
        <v>19.5</v>
      </c>
      <c r="Y106" s="304">
        <f t="shared" si="49"/>
        <v>20.5</v>
      </c>
      <c r="Z106" s="304">
        <f t="shared" si="49"/>
        <v>21.5</v>
      </c>
      <c r="AA106" s="304">
        <f t="shared" si="49"/>
        <v>22.5</v>
      </c>
      <c r="AB106" s="304">
        <f t="shared" si="49"/>
        <v>23.5</v>
      </c>
      <c r="AC106" s="304">
        <f t="shared" si="49"/>
        <v>24.5</v>
      </c>
      <c r="AD106" s="304">
        <f t="shared" si="49"/>
        <v>25.5</v>
      </c>
      <c r="AE106" s="304">
        <f t="shared" si="49"/>
        <v>26.5</v>
      </c>
      <c r="AF106" s="304">
        <f t="shared" si="49"/>
        <v>27.5</v>
      </c>
      <c r="AG106" s="304">
        <f t="shared" si="49"/>
        <v>28.5</v>
      </c>
      <c r="AH106" s="304">
        <f t="shared" ref="AH106" si="50">AVERAGE(AG105:AH105)</f>
        <v>29.5</v>
      </c>
      <c r="AI106" s="304">
        <f t="shared" ref="AI106" si="51">AVERAGE(AH105:AI105)</f>
        <v>30.5</v>
      </c>
      <c r="AJ106" s="304">
        <f t="shared" ref="AJ106" si="52">AVERAGE(AI105:AJ105)</f>
        <v>31.5</v>
      </c>
      <c r="AK106" s="255"/>
      <c r="AL106" s="255"/>
      <c r="AM106" s="255"/>
      <c r="AN106" s="255"/>
      <c r="AO106" s="255"/>
      <c r="AP106" s="255"/>
      <c r="AQ106" s="255"/>
      <c r="AR106" s="255"/>
      <c r="AS106" s="255"/>
      <c r="AT106" s="255"/>
      <c r="AU106" s="255"/>
      <c r="AV106" s="255"/>
    </row>
    <row r="107" spans="1:54" ht="12.75" hidden="1" x14ac:dyDescent="0.2">
      <c r="A107" s="257"/>
      <c r="B107" s="255"/>
      <c r="C107" s="255"/>
      <c r="D107" s="255"/>
      <c r="E107" s="255"/>
      <c r="F107" s="255"/>
      <c r="G107" s="255"/>
      <c r="H107" s="255"/>
      <c r="I107" s="255"/>
      <c r="J107" s="255"/>
      <c r="K107" s="255"/>
      <c r="L107" s="255"/>
      <c r="M107" s="255"/>
      <c r="N107" s="255"/>
      <c r="O107" s="255"/>
      <c r="P107" s="255"/>
      <c r="Q107" s="255"/>
      <c r="R107" s="255"/>
      <c r="S107" s="255"/>
      <c r="T107" s="255"/>
      <c r="U107" s="255"/>
      <c r="V107" s="255"/>
      <c r="W107" s="255"/>
      <c r="X107" s="255"/>
      <c r="Y107" s="255"/>
      <c r="Z107" s="255"/>
      <c r="AA107" s="255"/>
      <c r="AB107" s="255"/>
      <c r="AC107" s="255"/>
      <c r="AD107" s="255"/>
      <c r="AE107" s="255"/>
      <c r="AF107" s="255"/>
      <c r="AG107" s="255"/>
      <c r="AH107" s="255"/>
      <c r="AI107" s="255"/>
      <c r="AJ107" s="255"/>
      <c r="AK107" s="255"/>
      <c r="AL107" s="255"/>
      <c r="AM107" s="255"/>
      <c r="AN107" s="255"/>
      <c r="AO107" s="255"/>
      <c r="AP107" s="255"/>
      <c r="AQ107" s="255"/>
      <c r="AR107" s="255"/>
      <c r="AS107" s="255"/>
      <c r="AT107" s="255"/>
      <c r="AU107" s="255"/>
      <c r="AV107" s="255"/>
      <c r="AW107" s="255"/>
      <c r="AX107" s="255"/>
      <c r="AY107" s="255"/>
      <c r="AZ107" s="255"/>
      <c r="BA107" s="255"/>
      <c r="BB107" s="255"/>
    </row>
    <row r="108" spans="1:54" ht="12.75" hidden="1" x14ac:dyDescent="0.2">
      <c r="A108" s="257"/>
      <c r="B108" s="255"/>
      <c r="C108" s="255"/>
      <c r="D108" s="255"/>
      <c r="E108" s="255"/>
      <c r="F108" s="255"/>
      <c r="G108" s="255"/>
      <c r="H108" s="255"/>
      <c r="I108" s="255"/>
      <c r="J108" s="255"/>
      <c r="K108" s="255"/>
      <c r="L108" s="255"/>
      <c r="M108" s="255"/>
      <c r="N108" s="255"/>
      <c r="O108" s="255"/>
      <c r="P108" s="255"/>
      <c r="Q108" s="255"/>
      <c r="R108" s="255"/>
      <c r="S108" s="255"/>
      <c r="T108" s="255"/>
      <c r="U108" s="255"/>
      <c r="V108" s="255"/>
      <c r="W108" s="255"/>
      <c r="X108" s="255"/>
      <c r="Y108" s="255"/>
      <c r="Z108" s="255"/>
      <c r="AA108" s="255"/>
      <c r="AB108" s="255"/>
      <c r="AC108" s="255"/>
      <c r="AD108" s="255"/>
      <c r="AE108" s="255"/>
      <c r="AF108" s="255"/>
      <c r="AG108" s="255"/>
      <c r="AH108" s="255"/>
      <c r="AI108" s="255"/>
      <c r="AJ108" s="255"/>
      <c r="AK108" s="255"/>
      <c r="AL108" s="255"/>
      <c r="AM108" s="255"/>
      <c r="AN108" s="255"/>
      <c r="AO108" s="255"/>
      <c r="AP108" s="255"/>
      <c r="AQ108" s="255"/>
      <c r="AR108" s="255"/>
      <c r="AS108" s="255"/>
      <c r="AT108" s="255"/>
      <c r="AU108" s="255"/>
      <c r="AV108" s="255"/>
      <c r="AW108" s="255"/>
      <c r="AX108" s="255"/>
      <c r="AY108" s="255"/>
      <c r="AZ108" s="255"/>
      <c r="BA108" s="255"/>
      <c r="BB108" s="255"/>
    </row>
    <row r="109" spans="1:54" ht="12.75" hidden="1" x14ac:dyDescent="0.2">
      <c r="A109" s="257"/>
      <c r="B109" s="255"/>
      <c r="C109" s="255"/>
      <c r="D109" s="255"/>
      <c r="E109" s="255"/>
      <c r="F109" s="255"/>
      <c r="G109" s="255"/>
      <c r="H109" s="255"/>
      <c r="I109" s="255"/>
      <c r="J109" s="255"/>
      <c r="K109" s="255"/>
      <c r="L109" s="255"/>
      <c r="M109" s="255"/>
      <c r="N109" s="255"/>
      <c r="O109" s="255"/>
      <c r="P109" s="255"/>
      <c r="Q109" s="255"/>
      <c r="R109" s="255"/>
      <c r="S109" s="255"/>
      <c r="T109" s="255"/>
      <c r="U109" s="255"/>
      <c r="V109" s="255"/>
      <c r="W109" s="255"/>
      <c r="X109" s="255"/>
      <c r="Y109" s="255"/>
      <c r="Z109" s="255"/>
      <c r="AA109" s="255"/>
      <c r="AB109" s="255"/>
      <c r="AC109" s="255"/>
      <c r="AD109" s="255"/>
      <c r="AE109" s="255"/>
      <c r="AF109" s="255"/>
      <c r="AG109" s="255"/>
      <c r="AH109" s="255"/>
      <c r="AI109" s="255"/>
      <c r="AJ109" s="255"/>
      <c r="AK109" s="255"/>
      <c r="AL109" s="255"/>
      <c r="AM109" s="255"/>
      <c r="AN109" s="255"/>
      <c r="AO109" s="255"/>
      <c r="AP109" s="255"/>
      <c r="AQ109" s="255"/>
      <c r="AR109" s="255"/>
      <c r="AS109" s="255"/>
      <c r="AT109" s="255"/>
      <c r="AU109" s="255"/>
      <c r="AV109" s="255"/>
      <c r="AW109" s="255"/>
      <c r="AX109" s="255"/>
      <c r="AY109" s="255"/>
      <c r="AZ109" s="255"/>
      <c r="BA109" s="255"/>
      <c r="BB109" s="255"/>
    </row>
    <row r="110" spans="1:54" ht="12.75" hidden="1" x14ac:dyDescent="0.2">
      <c r="A110" s="257"/>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c r="X110" s="255"/>
      <c r="Y110" s="255"/>
      <c r="Z110" s="255"/>
      <c r="AA110" s="255"/>
      <c r="AB110" s="255"/>
      <c r="AC110" s="255"/>
      <c r="AD110" s="255"/>
      <c r="AE110" s="255"/>
      <c r="AF110" s="255"/>
      <c r="AG110" s="255"/>
      <c r="AH110" s="255"/>
      <c r="AI110" s="255"/>
      <c r="AJ110" s="255"/>
      <c r="AK110" s="255"/>
      <c r="AL110" s="255"/>
      <c r="AM110" s="255"/>
      <c r="AN110" s="255"/>
      <c r="AO110" s="255"/>
      <c r="AP110" s="255"/>
      <c r="AQ110" s="255"/>
      <c r="AR110" s="255"/>
      <c r="AS110" s="255"/>
      <c r="AT110" s="255"/>
      <c r="AU110" s="255"/>
      <c r="AV110" s="255"/>
      <c r="AW110" s="255"/>
      <c r="AX110" s="255"/>
      <c r="AY110" s="255"/>
      <c r="AZ110" s="255"/>
      <c r="BA110" s="255"/>
      <c r="BB110" s="255"/>
    </row>
    <row r="111" spans="1:54" ht="12.75" hidden="1" x14ac:dyDescent="0.2">
      <c r="A111" s="257"/>
      <c r="B111" s="255"/>
      <c r="C111" s="255"/>
      <c r="D111" s="255"/>
      <c r="E111" s="255"/>
      <c r="F111" s="255"/>
      <c r="G111" s="255"/>
      <c r="H111" s="255"/>
      <c r="I111" s="255"/>
      <c r="J111" s="255"/>
      <c r="K111" s="255"/>
      <c r="L111" s="255"/>
      <c r="M111" s="255"/>
      <c r="N111" s="255"/>
      <c r="O111" s="255"/>
      <c r="P111" s="255"/>
      <c r="Q111" s="255"/>
      <c r="R111" s="255"/>
      <c r="S111" s="255"/>
      <c r="T111" s="255"/>
      <c r="U111" s="255"/>
      <c r="V111" s="255"/>
      <c r="W111" s="255"/>
      <c r="X111" s="255"/>
      <c r="Y111" s="255"/>
      <c r="Z111" s="255"/>
      <c r="AA111" s="255"/>
      <c r="AB111" s="255"/>
      <c r="AC111" s="255"/>
      <c r="AD111" s="255"/>
      <c r="AE111" s="255"/>
      <c r="AF111" s="255"/>
      <c r="AG111" s="255"/>
      <c r="AH111" s="255"/>
      <c r="AI111" s="255"/>
      <c r="AJ111" s="255"/>
      <c r="AK111" s="255"/>
      <c r="AL111" s="255"/>
      <c r="AM111" s="255"/>
      <c r="AN111" s="255"/>
      <c r="AO111" s="255"/>
      <c r="AP111" s="255"/>
      <c r="AQ111" s="255"/>
      <c r="AR111" s="255"/>
      <c r="AS111" s="255"/>
      <c r="AT111" s="255"/>
      <c r="AU111" s="255"/>
      <c r="AV111" s="255"/>
      <c r="AW111" s="255"/>
      <c r="AX111" s="255"/>
      <c r="AY111" s="255"/>
      <c r="AZ111" s="255"/>
      <c r="BA111" s="255"/>
      <c r="BB111" s="255"/>
    </row>
    <row r="112" spans="1:54" ht="12.75" x14ac:dyDescent="0.2">
      <c r="A112" s="257"/>
      <c r="B112" s="255"/>
      <c r="C112" s="255"/>
      <c r="D112" s="255"/>
      <c r="E112" s="255"/>
      <c r="F112" s="255"/>
      <c r="G112" s="255"/>
      <c r="H112" s="255"/>
      <c r="I112" s="255"/>
      <c r="J112" s="255"/>
      <c r="K112" s="255"/>
      <c r="L112" s="255"/>
      <c r="M112" s="255"/>
      <c r="N112" s="255"/>
      <c r="O112" s="255"/>
      <c r="P112" s="255"/>
      <c r="Q112" s="255"/>
      <c r="R112" s="255"/>
      <c r="S112" s="255"/>
      <c r="T112" s="255"/>
      <c r="U112" s="255"/>
      <c r="V112" s="255"/>
      <c r="W112" s="255"/>
      <c r="X112" s="255"/>
      <c r="Y112" s="255"/>
      <c r="Z112" s="255"/>
      <c r="AA112" s="255"/>
      <c r="AB112" s="255"/>
      <c r="AC112" s="255"/>
      <c r="AD112" s="255"/>
      <c r="AE112" s="255"/>
      <c r="AF112" s="255"/>
      <c r="AG112" s="255"/>
      <c r="AH112" s="255"/>
      <c r="AI112" s="255"/>
      <c r="AJ112" s="255"/>
      <c r="AK112" s="255"/>
      <c r="AL112" s="255"/>
      <c r="AM112" s="255"/>
      <c r="AN112" s="255"/>
      <c r="AO112" s="255"/>
      <c r="AP112" s="255"/>
      <c r="AQ112" s="255"/>
      <c r="AR112" s="255"/>
      <c r="AS112" s="255"/>
      <c r="AT112" s="255"/>
      <c r="AU112" s="255"/>
      <c r="AV112" s="255"/>
      <c r="AW112" s="255"/>
      <c r="AX112" s="255"/>
      <c r="AY112" s="255"/>
      <c r="AZ112" s="255"/>
      <c r="BA112" s="255"/>
      <c r="BB112" s="255"/>
    </row>
    <row r="113" spans="1:54" ht="12.75" x14ac:dyDescent="0.2">
      <c r="A113" s="257"/>
      <c r="B113" s="255"/>
      <c r="C113" s="255"/>
      <c r="D113" s="255"/>
      <c r="E113" s="255"/>
      <c r="F113" s="255"/>
      <c r="G113" s="255"/>
      <c r="H113" s="255"/>
      <c r="I113" s="255"/>
      <c r="J113" s="255"/>
      <c r="K113" s="255"/>
      <c r="L113" s="255"/>
      <c r="M113" s="255"/>
      <c r="N113" s="255"/>
      <c r="O113" s="255"/>
      <c r="P113" s="255"/>
      <c r="Q113" s="255"/>
      <c r="R113" s="255"/>
      <c r="S113" s="255"/>
      <c r="T113" s="255"/>
      <c r="U113" s="255"/>
      <c r="V113" s="255"/>
      <c r="W113" s="255"/>
      <c r="X113" s="255"/>
      <c r="Y113" s="255"/>
      <c r="Z113" s="255"/>
      <c r="AA113" s="255"/>
      <c r="AB113" s="255"/>
      <c r="AC113" s="255"/>
      <c r="AD113" s="255"/>
      <c r="AE113" s="255"/>
      <c r="AF113" s="255"/>
      <c r="AG113" s="255"/>
      <c r="AH113" s="255"/>
      <c r="AI113" s="255"/>
      <c r="AJ113" s="255"/>
      <c r="AK113" s="255"/>
      <c r="AL113" s="255"/>
      <c r="AM113" s="255"/>
      <c r="AN113" s="255"/>
      <c r="AO113" s="255"/>
      <c r="AP113" s="255"/>
      <c r="AQ113" s="255"/>
      <c r="AR113" s="255"/>
      <c r="AS113" s="255"/>
      <c r="AT113" s="255"/>
      <c r="AU113" s="255"/>
      <c r="AV113" s="255"/>
      <c r="AW113" s="255"/>
      <c r="AX113" s="255"/>
      <c r="AY113" s="255"/>
      <c r="AZ113" s="255"/>
      <c r="BA113" s="255"/>
      <c r="BB113" s="255"/>
    </row>
    <row r="114" spans="1:54" ht="12.75" x14ac:dyDescent="0.2">
      <c r="A114" s="257"/>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5"/>
      <c r="AR114" s="255"/>
      <c r="AS114" s="255"/>
      <c r="AT114" s="255"/>
      <c r="AU114" s="255"/>
      <c r="AV114" s="255"/>
      <c r="AW114" s="255"/>
      <c r="AX114" s="255"/>
      <c r="AY114" s="255"/>
      <c r="AZ114" s="255"/>
      <c r="BA114" s="255"/>
      <c r="BB114" s="255"/>
    </row>
    <row r="115" spans="1:54" ht="12.75" x14ac:dyDescent="0.2">
      <c r="A115" s="257"/>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5"/>
      <c r="AR115" s="255"/>
      <c r="AS115" s="255"/>
      <c r="AT115" s="255"/>
      <c r="AU115" s="255"/>
      <c r="AV115" s="255"/>
      <c r="AW115" s="255"/>
      <c r="AX115" s="255"/>
      <c r="AY115" s="255"/>
      <c r="AZ115" s="255"/>
      <c r="BA115" s="255"/>
      <c r="BB115" s="255"/>
    </row>
    <row r="116" spans="1:54" ht="12.75" x14ac:dyDescent="0.2">
      <c r="A116" s="257"/>
      <c r="B116" s="255"/>
      <c r="C116" s="255"/>
      <c r="D116" s="255"/>
      <c r="E116" s="255"/>
      <c r="F116" s="255"/>
      <c r="G116" s="255"/>
      <c r="H116" s="255"/>
      <c r="I116" s="255"/>
      <c r="J116" s="25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5"/>
      <c r="AR116" s="255"/>
      <c r="AS116" s="255"/>
      <c r="AT116" s="255"/>
      <c r="AU116" s="255"/>
      <c r="AV116" s="255"/>
      <c r="AW116" s="255"/>
      <c r="AX116" s="255"/>
      <c r="AY116" s="255"/>
      <c r="AZ116" s="255"/>
      <c r="BA116" s="255"/>
      <c r="BB116" s="255"/>
    </row>
    <row r="117" spans="1:54" ht="12.75" x14ac:dyDescent="0.2">
      <c r="A117" s="257"/>
      <c r="B117" s="255"/>
      <c r="C117" s="255"/>
      <c r="D117" s="255"/>
      <c r="E117" s="255"/>
      <c r="F117" s="255"/>
      <c r="G117" s="255"/>
      <c r="H117" s="255"/>
      <c r="I117" s="255"/>
      <c r="J117" s="255"/>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5"/>
      <c r="AR117" s="255"/>
      <c r="AS117" s="255"/>
      <c r="AT117" s="255"/>
      <c r="AU117" s="255"/>
      <c r="AV117" s="255"/>
      <c r="AW117" s="255"/>
      <c r="AX117" s="255"/>
      <c r="AY117" s="255"/>
      <c r="AZ117" s="255"/>
      <c r="BA117" s="255"/>
      <c r="BB117" s="255"/>
    </row>
    <row r="118" spans="1:54" ht="12.75" x14ac:dyDescent="0.2">
      <c r="A118" s="257"/>
      <c r="B118" s="255"/>
      <c r="C118" s="255"/>
      <c r="D118" s="255"/>
      <c r="E118" s="255"/>
      <c r="F118" s="255"/>
      <c r="G118" s="255"/>
      <c r="H118" s="255"/>
      <c r="I118" s="255"/>
      <c r="J118" s="255"/>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5"/>
      <c r="AR118" s="255"/>
      <c r="AS118" s="255"/>
      <c r="AT118" s="255"/>
      <c r="AU118" s="255"/>
      <c r="AV118" s="255"/>
      <c r="AW118" s="255"/>
      <c r="AX118" s="255"/>
      <c r="AY118" s="255"/>
      <c r="AZ118" s="255"/>
      <c r="BA118" s="255"/>
      <c r="BB118" s="255"/>
    </row>
    <row r="119" spans="1:54" ht="12.75" x14ac:dyDescent="0.2">
      <c r="A119" s="257"/>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row>
    <row r="120" spans="1:54" ht="12.75" x14ac:dyDescent="0.2">
      <c r="A120" s="257"/>
      <c r="B120" s="255"/>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5"/>
      <c r="AR120" s="255"/>
      <c r="AS120" s="255"/>
      <c r="AT120" s="255"/>
      <c r="AU120" s="255"/>
      <c r="AV120" s="255"/>
      <c r="AW120" s="255"/>
      <c r="AX120" s="255"/>
      <c r="AY120" s="255"/>
      <c r="AZ120" s="255"/>
      <c r="BA120" s="255"/>
      <c r="BB120" s="255"/>
    </row>
    <row r="121" spans="1:54" ht="12.75" x14ac:dyDescent="0.2">
      <c r="A121" s="256"/>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4"/>
      <c r="AR121" s="254"/>
      <c r="AS121" s="254"/>
      <c r="AT121" s="254"/>
      <c r="AU121" s="254"/>
      <c r="AV121" s="254"/>
      <c r="AW121" s="254"/>
      <c r="AX121" s="254"/>
      <c r="AY121" s="254"/>
      <c r="AZ121" s="254"/>
      <c r="BA121" s="254"/>
      <c r="BB121" s="254"/>
    </row>
    <row r="122" spans="1:54" ht="12.75" x14ac:dyDescent="0.2">
      <c r="A122" s="256"/>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row>
    <row r="123" spans="1:54" ht="12.75" x14ac:dyDescent="0.2">
      <c r="A123" s="256"/>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row>
    <row r="124" spans="1:54" ht="12.75" x14ac:dyDescent="0.2">
      <c r="A124" s="256"/>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row>
    <row r="125" spans="1:54" ht="12.75" x14ac:dyDescent="0.2">
      <c r="A125" s="256"/>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row>
    <row r="126" spans="1:54" ht="12.75" x14ac:dyDescent="0.2">
      <c r="A126" s="256"/>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row>
    <row r="127" spans="1:54" ht="12.75" x14ac:dyDescent="0.2">
      <c r="A127" s="256"/>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row>
    <row r="128" spans="1:54" ht="12.75" x14ac:dyDescent="0.2">
      <c r="A128" s="256"/>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row>
    <row r="129" spans="1:54" ht="12.75" x14ac:dyDescent="0.2">
      <c r="A129" s="256"/>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row>
    <row r="130" spans="1:54" ht="12.75" x14ac:dyDescent="0.2">
      <c r="A130" s="256"/>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row>
    <row r="131" spans="1:54" ht="12.75" x14ac:dyDescent="0.2">
      <c r="A131" s="256"/>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row>
    <row r="132" spans="1:54" ht="12.75" x14ac:dyDescent="0.2">
      <c r="A132" s="256"/>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row>
    <row r="133" spans="1:54"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row>
    <row r="134" spans="1:54" ht="12.75" x14ac:dyDescent="0.2">
      <c r="A134" s="256"/>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row>
    <row r="135" spans="1:54" ht="12.75" x14ac:dyDescent="0.2">
      <c r="A135" s="256"/>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row>
    <row r="136" spans="1:54" ht="12.75" x14ac:dyDescent="0.2">
      <c r="A136" s="256"/>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54"/>
      <c r="AR136" s="254"/>
      <c r="AS136" s="254"/>
      <c r="AT136" s="254"/>
      <c r="AU136" s="254"/>
      <c r="AV136" s="254"/>
      <c r="AW136" s="254"/>
      <c r="AX136" s="254"/>
      <c r="AY136" s="254"/>
      <c r="AZ136" s="254"/>
      <c r="BA136" s="254"/>
      <c r="BB136" s="254"/>
    </row>
    <row r="137" spans="1:54" ht="12.75" x14ac:dyDescent="0.2">
      <c r="A137" s="256"/>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4"/>
      <c r="AH137" s="254"/>
      <c r="AI137" s="254"/>
      <c r="AJ137" s="254"/>
      <c r="AK137" s="254"/>
      <c r="AL137" s="254"/>
      <c r="AM137" s="254"/>
      <c r="AN137" s="254"/>
      <c r="AO137" s="254"/>
      <c r="AP137" s="254"/>
      <c r="AQ137" s="254"/>
      <c r="AR137" s="254"/>
      <c r="AS137" s="254"/>
      <c r="AT137" s="254"/>
      <c r="AU137" s="254"/>
      <c r="AV137" s="254"/>
      <c r="AW137" s="254"/>
      <c r="AX137" s="254"/>
      <c r="AY137" s="254"/>
      <c r="AZ137" s="254"/>
      <c r="BA137" s="254"/>
      <c r="BB137" s="254"/>
    </row>
    <row r="138" spans="1:54" ht="12.75" x14ac:dyDescent="0.2">
      <c r="A138" s="256"/>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c r="AQ138" s="254"/>
      <c r="AR138" s="254"/>
      <c r="AS138" s="254"/>
      <c r="AT138" s="254"/>
      <c r="AU138" s="254"/>
      <c r="AV138" s="254"/>
      <c r="AW138" s="254"/>
      <c r="AX138" s="254"/>
      <c r="AY138" s="254"/>
      <c r="AZ138" s="254"/>
      <c r="BA138" s="254"/>
      <c r="BB138" s="254"/>
    </row>
    <row r="139" spans="1:54" ht="12.75" x14ac:dyDescent="0.2">
      <c r="A139" s="256"/>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c r="AC139" s="254"/>
      <c r="AD139" s="254"/>
      <c r="AE139" s="254"/>
      <c r="AF139" s="254"/>
      <c r="AG139" s="254"/>
      <c r="AH139" s="254"/>
      <c r="AI139" s="254"/>
      <c r="AJ139" s="254"/>
      <c r="AK139" s="254"/>
      <c r="AL139" s="254"/>
      <c r="AM139" s="254"/>
      <c r="AN139" s="254"/>
      <c r="AO139" s="254"/>
      <c r="AP139" s="254"/>
      <c r="AQ139" s="254"/>
      <c r="AR139" s="254"/>
      <c r="AS139" s="254"/>
      <c r="AT139" s="254"/>
      <c r="AU139" s="254"/>
      <c r="AV139" s="254"/>
      <c r="AW139" s="254"/>
      <c r="AX139" s="254"/>
      <c r="AY139" s="254"/>
      <c r="AZ139" s="254"/>
      <c r="BA139" s="254"/>
      <c r="BB139" s="254"/>
    </row>
    <row r="140" spans="1:54" ht="12.75" x14ac:dyDescent="0.2">
      <c r="A140" s="256"/>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c r="AC140" s="254"/>
      <c r="AD140" s="254"/>
      <c r="AE140" s="254"/>
      <c r="AF140" s="254"/>
      <c r="AG140" s="254"/>
      <c r="AH140" s="254"/>
      <c r="AI140" s="254"/>
      <c r="AJ140" s="254"/>
      <c r="AK140" s="254"/>
      <c r="AL140" s="254"/>
      <c r="AM140" s="254"/>
      <c r="AN140" s="254"/>
      <c r="AO140" s="254"/>
      <c r="AP140" s="254"/>
      <c r="AQ140" s="254"/>
      <c r="AR140" s="254"/>
      <c r="AS140" s="254"/>
      <c r="AT140" s="254"/>
      <c r="AU140" s="254"/>
      <c r="AV140" s="254"/>
      <c r="AW140" s="254"/>
      <c r="AX140" s="254"/>
      <c r="AY140" s="254"/>
      <c r="AZ140" s="254"/>
      <c r="BA140" s="254"/>
      <c r="BB140" s="254"/>
    </row>
    <row r="141" spans="1:54" ht="12.75" x14ac:dyDescent="0.2">
      <c r="A141" s="256"/>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c r="AJ141" s="254"/>
      <c r="AK141" s="254"/>
      <c r="AL141" s="254"/>
      <c r="AM141" s="254"/>
      <c r="AN141" s="254"/>
      <c r="AO141" s="254"/>
      <c r="AP141" s="254"/>
      <c r="AQ141" s="254"/>
      <c r="AR141" s="254"/>
      <c r="AS141" s="254"/>
      <c r="AT141" s="254"/>
      <c r="AU141" s="254"/>
      <c r="AV141" s="254"/>
      <c r="AW141" s="254"/>
      <c r="AX141" s="254"/>
      <c r="AY141" s="254"/>
      <c r="AZ141" s="254"/>
      <c r="BA141" s="254"/>
      <c r="BB141" s="254"/>
    </row>
    <row r="142" spans="1:54"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row>
    <row r="143" spans="1:54"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row>
    <row r="144" spans="1:54"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row>
    <row r="145" spans="1:54"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row>
    <row r="146" spans="1:54"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row>
    <row r="147" spans="1:54"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row>
    <row r="148" spans="1:54"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row>
    <row r="149" spans="1:54"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row>
    <row r="150" spans="1:54"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row>
    <row r="151" spans="1:54"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row>
    <row r="152" spans="1:54"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row>
    <row r="153" spans="1:54"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row>
    <row r="154" spans="1:54"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row>
    <row r="155" spans="1:54"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row>
    <row r="156" spans="1:54" ht="12.75" x14ac:dyDescent="0.2">
      <c r="A156" s="256"/>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row>
    <row r="157" spans="1:54" ht="12.75" x14ac:dyDescent="0.2">
      <c r="A157" s="256"/>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row>
    <row r="158" spans="1:54" ht="12.75" x14ac:dyDescent="0.2">
      <c r="A158" s="256"/>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4"/>
      <c r="AR158" s="254"/>
      <c r="AS158" s="254"/>
      <c r="AT158" s="254"/>
      <c r="AU158" s="254"/>
      <c r="AV158" s="254"/>
      <c r="AW158" s="254"/>
      <c r="AX158" s="254"/>
      <c r="AY158" s="254"/>
      <c r="AZ158" s="254"/>
      <c r="BA158" s="254"/>
      <c r="BB158" s="254"/>
    </row>
    <row r="159" spans="1:54" ht="12.75" x14ac:dyDescent="0.2">
      <c r="A159" s="256"/>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4"/>
      <c r="AR159" s="254"/>
      <c r="AS159" s="254"/>
      <c r="AT159" s="254"/>
      <c r="AU159" s="254"/>
      <c r="AV159" s="254"/>
      <c r="AW159" s="254"/>
      <c r="AX159" s="254"/>
      <c r="AY159" s="254"/>
      <c r="AZ159" s="254"/>
      <c r="BA159" s="254"/>
      <c r="BB159" s="254"/>
    </row>
    <row r="160" spans="1:54" ht="12.75" x14ac:dyDescent="0.2">
      <c r="A160" s="256"/>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4"/>
      <c r="AR160" s="254"/>
      <c r="AS160" s="254"/>
      <c r="AT160" s="254"/>
      <c r="AU160" s="254"/>
      <c r="AV160" s="254"/>
      <c r="AW160" s="254"/>
      <c r="AX160" s="254"/>
      <c r="AY160" s="254"/>
      <c r="AZ160" s="254"/>
      <c r="BA160" s="254"/>
      <c r="BB160" s="254"/>
    </row>
    <row r="161" spans="1:54" ht="12.75" x14ac:dyDescent="0.2">
      <c r="A161" s="256"/>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4"/>
      <c r="AR161" s="254"/>
      <c r="AS161" s="254"/>
      <c r="AT161" s="254"/>
      <c r="AU161" s="254"/>
      <c r="AV161" s="254"/>
      <c r="AW161" s="254"/>
      <c r="AX161" s="254"/>
      <c r="AY161" s="254"/>
      <c r="AZ161" s="254"/>
      <c r="BA161" s="254"/>
      <c r="BB161" s="254"/>
    </row>
    <row r="162" spans="1:54" ht="12.75" x14ac:dyDescent="0.2">
      <c r="A162" s="256"/>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4"/>
      <c r="AR162" s="254"/>
      <c r="AS162" s="254"/>
      <c r="AT162" s="254"/>
      <c r="AU162" s="254"/>
      <c r="AV162" s="254"/>
      <c r="AW162" s="254"/>
      <c r="AX162" s="254"/>
      <c r="AY162" s="254"/>
      <c r="AZ162" s="254"/>
      <c r="BA162" s="254"/>
      <c r="BB162" s="254"/>
    </row>
    <row r="163" spans="1:54" ht="12.75" x14ac:dyDescent="0.2">
      <c r="A163" s="256"/>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4"/>
      <c r="AR163" s="254"/>
      <c r="AS163" s="254"/>
      <c r="AT163" s="254"/>
      <c r="AU163" s="254"/>
      <c r="AV163" s="254"/>
      <c r="AW163" s="254"/>
      <c r="AX163" s="254"/>
      <c r="AY163" s="254"/>
      <c r="AZ163" s="254"/>
      <c r="BA163" s="254"/>
      <c r="BB163" s="254"/>
    </row>
    <row r="164" spans="1:54" ht="12.75" x14ac:dyDescent="0.2">
      <c r="A164" s="256"/>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4"/>
      <c r="AR164" s="254"/>
      <c r="AS164" s="254"/>
      <c r="AT164" s="254"/>
      <c r="AU164" s="254"/>
      <c r="AV164" s="254"/>
      <c r="AW164" s="254"/>
      <c r="AX164" s="254"/>
      <c r="AY164" s="254"/>
      <c r="AZ164" s="254"/>
      <c r="BA164" s="254"/>
      <c r="BB164" s="254"/>
    </row>
    <row r="165" spans="1:54" ht="12.75" x14ac:dyDescent="0.2">
      <c r="A165" s="256"/>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4"/>
      <c r="AR165" s="254"/>
      <c r="AS165" s="254"/>
      <c r="AT165" s="254"/>
      <c r="AU165" s="254"/>
      <c r="AV165" s="254"/>
      <c r="AW165" s="254"/>
      <c r="AX165" s="254"/>
      <c r="AY165" s="254"/>
      <c r="AZ165" s="254"/>
      <c r="BA165" s="254"/>
      <c r="BB165" s="254"/>
    </row>
    <row r="166" spans="1:54" ht="12.75" x14ac:dyDescent="0.2">
      <c r="A166" s="256"/>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4"/>
      <c r="AR166" s="254"/>
      <c r="AS166" s="254"/>
      <c r="AT166" s="254"/>
      <c r="AU166" s="254"/>
      <c r="AV166" s="254"/>
      <c r="AW166" s="254"/>
      <c r="AX166" s="254"/>
      <c r="AY166" s="254"/>
      <c r="AZ166" s="254"/>
      <c r="BA166" s="254"/>
      <c r="BB166" s="254"/>
    </row>
    <row r="167" spans="1:54" ht="12.75" x14ac:dyDescent="0.2">
      <c r="A167" s="256"/>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4"/>
      <c r="AR167" s="254"/>
      <c r="AS167" s="254"/>
      <c r="AT167" s="254"/>
      <c r="AU167" s="254"/>
      <c r="AV167" s="254"/>
      <c r="AW167" s="254"/>
      <c r="AX167" s="254"/>
      <c r="AY167" s="254"/>
      <c r="AZ167" s="254"/>
      <c r="BA167" s="254"/>
      <c r="BB167" s="254"/>
    </row>
    <row r="168" spans="1:54" ht="12.75" x14ac:dyDescent="0.2">
      <c r="A168" s="256"/>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4"/>
      <c r="AR168" s="254"/>
      <c r="AS168" s="254"/>
      <c r="AT168" s="254"/>
      <c r="AU168" s="254"/>
      <c r="AV168" s="254"/>
      <c r="AW168" s="254"/>
      <c r="AX168" s="254"/>
      <c r="AY168" s="254"/>
      <c r="AZ168" s="254"/>
      <c r="BA168" s="254"/>
      <c r="BB168" s="254"/>
    </row>
    <row r="169" spans="1:54" ht="12.75" x14ac:dyDescent="0.2">
      <c r="A169" s="256"/>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4"/>
      <c r="AR169" s="254"/>
      <c r="AS169" s="254"/>
      <c r="AT169" s="254"/>
      <c r="AU169" s="254"/>
      <c r="AV169" s="254"/>
      <c r="AW169" s="254"/>
      <c r="AX169" s="254"/>
      <c r="AY169" s="254"/>
      <c r="AZ169" s="254"/>
      <c r="BA169" s="254"/>
      <c r="BB169" s="254"/>
    </row>
    <row r="170" spans="1:54" ht="12.75" x14ac:dyDescent="0.2">
      <c r="A170" s="256"/>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4"/>
      <c r="AR170" s="254"/>
      <c r="AS170" s="254"/>
      <c r="AT170" s="254"/>
      <c r="AU170" s="254"/>
      <c r="AV170" s="254"/>
      <c r="AW170" s="254"/>
      <c r="AX170" s="254"/>
      <c r="AY170" s="254"/>
      <c r="AZ170" s="254"/>
      <c r="BA170" s="254"/>
      <c r="BB170" s="254"/>
    </row>
    <row r="171" spans="1:54" ht="12.75" x14ac:dyDescent="0.2">
      <c r="A171" s="256"/>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4"/>
      <c r="AR171" s="254"/>
      <c r="AS171" s="254"/>
      <c r="AT171" s="254"/>
      <c r="AU171" s="254"/>
      <c r="AV171" s="254"/>
      <c r="AW171" s="254"/>
      <c r="AX171" s="254"/>
      <c r="AY171" s="254"/>
      <c r="AZ171" s="254"/>
      <c r="BA171" s="254"/>
      <c r="BB171" s="254"/>
    </row>
    <row r="172" spans="1:54" ht="12.75" x14ac:dyDescent="0.2">
      <c r="A172" s="256"/>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4"/>
      <c r="AR172" s="254"/>
      <c r="AS172" s="254"/>
      <c r="AT172" s="254"/>
      <c r="AU172" s="254"/>
      <c r="AV172" s="254"/>
      <c r="AW172" s="254"/>
      <c r="AX172" s="254"/>
      <c r="AY172" s="254"/>
      <c r="AZ172" s="254"/>
      <c r="BA172" s="254"/>
      <c r="BB172" s="254"/>
    </row>
    <row r="173" spans="1:54" ht="12.75" x14ac:dyDescent="0.2">
      <c r="A173" s="256"/>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4"/>
      <c r="AR173" s="254"/>
      <c r="AS173" s="254"/>
      <c r="AT173" s="254"/>
      <c r="AU173" s="254"/>
      <c r="AV173" s="254"/>
      <c r="AW173" s="254"/>
      <c r="AX173" s="254"/>
      <c r="AY173" s="254"/>
      <c r="AZ173" s="254"/>
      <c r="BA173" s="254"/>
      <c r="BB173" s="254"/>
    </row>
  </sheetData>
  <mergeCells count="18">
    <mergeCell ref="D29:F29"/>
    <mergeCell ref="A97:L97"/>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22"/>
    <col min="2" max="2" width="47.2851562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37" t="str">
        <f>'2. паспорт  ТП'!A4:S4</f>
        <v>Год раскрытия информации: 2025 год</v>
      </c>
      <c r="B5" s="337"/>
      <c r="C5" s="337"/>
      <c r="D5" s="337"/>
      <c r="E5" s="337"/>
      <c r="F5" s="337"/>
      <c r="G5" s="337"/>
      <c r="H5" s="337"/>
      <c r="I5" s="337"/>
      <c r="J5" s="337"/>
      <c r="K5" s="337"/>
      <c r="L5" s="33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49" t="s">
        <v>7</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row>
    <row r="10" spans="1:44" x14ac:dyDescent="0.25">
      <c r="A10" s="345" t="s">
        <v>6</v>
      </c>
      <c r="B10" s="345"/>
      <c r="C10" s="345"/>
      <c r="D10" s="345"/>
      <c r="E10" s="345"/>
      <c r="F10" s="345"/>
      <c r="G10" s="345"/>
      <c r="H10" s="345"/>
      <c r="I10" s="345"/>
      <c r="J10" s="345"/>
      <c r="K10" s="345"/>
      <c r="L10" s="345"/>
    </row>
    <row r="11" spans="1:44" ht="18.75" x14ac:dyDescent="0.25">
      <c r="A11" s="349"/>
      <c r="B11" s="349"/>
      <c r="C11" s="349"/>
      <c r="D11" s="349"/>
      <c r="E11" s="349"/>
      <c r="F11" s="349"/>
      <c r="G11" s="349"/>
      <c r="H11" s="349"/>
      <c r="I11" s="349"/>
      <c r="J11" s="349"/>
      <c r="K11" s="349"/>
      <c r="L11" s="349"/>
    </row>
    <row r="12" spans="1:44" x14ac:dyDescent="0.25">
      <c r="A12" s="344" t="str">
        <f>'1. паспорт местоположение'!A12:C12</f>
        <v>N_181-32</v>
      </c>
      <c r="B12" s="344"/>
      <c r="C12" s="344"/>
      <c r="D12" s="344"/>
      <c r="E12" s="344"/>
      <c r="F12" s="344"/>
      <c r="G12" s="344"/>
      <c r="H12" s="344"/>
      <c r="I12" s="344"/>
      <c r="J12" s="344"/>
      <c r="K12" s="344"/>
      <c r="L12" s="344"/>
    </row>
    <row r="13" spans="1:44" x14ac:dyDescent="0.25">
      <c r="A13" s="345" t="s">
        <v>5</v>
      </c>
      <c r="B13" s="345"/>
      <c r="C13" s="345"/>
      <c r="D13" s="345"/>
      <c r="E13" s="345"/>
      <c r="F13" s="345"/>
      <c r="G13" s="345"/>
      <c r="H13" s="345"/>
      <c r="I13" s="345"/>
      <c r="J13" s="345"/>
      <c r="K13" s="345"/>
      <c r="L13" s="345"/>
    </row>
    <row r="14" spans="1:44" ht="18.75" x14ac:dyDescent="0.25">
      <c r="A14" s="350"/>
      <c r="B14" s="350"/>
      <c r="C14" s="350"/>
      <c r="D14" s="350"/>
      <c r="E14" s="350"/>
      <c r="F14" s="350"/>
      <c r="G14" s="350"/>
      <c r="H14" s="350"/>
      <c r="I14" s="350"/>
      <c r="J14" s="350"/>
      <c r="K14" s="350"/>
      <c r="L14" s="350"/>
    </row>
    <row r="15" spans="1:44" x14ac:dyDescent="0.25">
      <c r="A15" s="344"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4"/>
      <c r="C15" s="344"/>
      <c r="D15" s="344"/>
      <c r="E15" s="344"/>
      <c r="F15" s="344"/>
      <c r="G15" s="344"/>
      <c r="H15" s="344"/>
      <c r="I15" s="344"/>
      <c r="J15" s="344"/>
      <c r="K15" s="344"/>
      <c r="L15" s="344"/>
    </row>
    <row r="16" spans="1:44" x14ac:dyDescent="0.25">
      <c r="A16" s="345" t="s">
        <v>4</v>
      </c>
      <c r="B16" s="345"/>
      <c r="C16" s="345"/>
      <c r="D16" s="345"/>
      <c r="E16" s="345"/>
      <c r="F16" s="345"/>
      <c r="G16" s="345"/>
      <c r="H16" s="345"/>
      <c r="I16" s="345"/>
      <c r="J16" s="345"/>
      <c r="K16" s="345"/>
      <c r="L16" s="345"/>
    </row>
    <row r="17" spans="1:12" ht="15.75" customHeight="1" x14ac:dyDescent="0.25">
      <c r="L17" s="100"/>
    </row>
    <row r="18" spans="1:12" x14ac:dyDescent="0.25">
      <c r="K18" s="47"/>
    </row>
    <row r="19" spans="1:12" ht="15.75" customHeight="1" x14ac:dyDescent="0.25">
      <c r="A19" s="407" t="s">
        <v>448</v>
      </c>
      <c r="B19" s="407"/>
      <c r="C19" s="407"/>
      <c r="D19" s="407"/>
      <c r="E19" s="407"/>
      <c r="F19" s="407"/>
      <c r="G19" s="407"/>
      <c r="H19" s="407"/>
      <c r="I19" s="407"/>
      <c r="J19" s="407"/>
      <c r="K19" s="407"/>
      <c r="L19" s="407"/>
    </row>
    <row r="20" spans="1:12" x14ac:dyDescent="0.25">
      <c r="A20" s="104"/>
      <c r="B20" s="104"/>
      <c r="C20" s="46"/>
      <c r="D20" s="46"/>
      <c r="E20" s="46"/>
      <c r="F20" s="46"/>
      <c r="G20" s="46"/>
      <c r="H20" s="46"/>
      <c r="I20" s="46"/>
      <c r="J20" s="46"/>
      <c r="K20" s="46"/>
      <c r="L20" s="46"/>
    </row>
    <row r="21" spans="1:12" ht="28.5" customHeight="1" x14ac:dyDescent="0.25">
      <c r="A21" s="408" t="s">
        <v>215</v>
      </c>
      <c r="B21" s="408" t="s">
        <v>214</v>
      </c>
      <c r="C21" s="414" t="s">
        <v>380</v>
      </c>
      <c r="D21" s="414"/>
      <c r="E21" s="414"/>
      <c r="F21" s="414"/>
      <c r="G21" s="414"/>
      <c r="H21" s="414"/>
      <c r="I21" s="409" t="s">
        <v>213</v>
      </c>
      <c r="J21" s="411" t="s">
        <v>382</v>
      </c>
      <c r="K21" s="408" t="s">
        <v>212</v>
      </c>
      <c r="L21" s="410" t="s">
        <v>381</v>
      </c>
    </row>
    <row r="22" spans="1:12" ht="58.5" customHeight="1" x14ac:dyDescent="0.25">
      <c r="A22" s="408"/>
      <c r="B22" s="408"/>
      <c r="C22" s="415" t="s">
        <v>2</v>
      </c>
      <c r="D22" s="416"/>
      <c r="E22" s="415" t="s">
        <v>9</v>
      </c>
      <c r="F22" s="416"/>
      <c r="G22" s="415" t="s">
        <v>555</v>
      </c>
      <c r="H22" s="416"/>
      <c r="I22" s="409"/>
      <c r="J22" s="412"/>
      <c r="K22" s="408"/>
      <c r="L22" s="410"/>
    </row>
    <row r="23" spans="1:12" ht="31.5" x14ac:dyDescent="0.25">
      <c r="A23" s="408"/>
      <c r="B23" s="408"/>
      <c r="C23" s="45" t="s">
        <v>211</v>
      </c>
      <c r="D23" s="45" t="s">
        <v>210</v>
      </c>
      <c r="E23" s="45" t="s">
        <v>211</v>
      </c>
      <c r="F23" s="45" t="s">
        <v>210</v>
      </c>
      <c r="G23" s="45" t="s">
        <v>211</v>
      </c>
      <c r="H23" s="45" t="s">
        <v>210</v>
      </c>
      <c r="I23" s="409"/>
      <c r="J23" s="413"/>
      <c r="K23" s="408"/>
      <c r="L23" s="410"/>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4" t="s">
        <v>482</v>
      </c>
      <c r="D26" s="264" t="s">
        <v>482</v>
      </c>
      <c r="E26" s="43"/>
      <c r="F26" s="43"/>
      <c r="G26" s="264" t="s">
        <v>482</v>
      </c>
      <c r="H26" s="264" t="s">
        <v>482</v>
      </c>
      <c r="I26" s="93"/>
      <c r="J26" s="93"/>
      <c r="K26" s="36"/>
      <c r="L26" s="36"/>
    </row>
    <row r="27" spans="1:12" s="25" customFormat="1" ht="31.5" x14ac:dyDescent="0.25">
      <c r="A27" s="38" t="s">
        <v>207</v>
      </c>
      <c r="B27" s="44" t="s">
        <v>389</v>
      </c>
      <c r="C27" s="264" t="s">
        <v>482</v>
      </c>
      <c r="D27" s="264" t="s">
        <v>482</v>
      </c>
      <c r="E27" s="43"/>
      <c r="F27" s="43"/>
      <c r="G27" s="264" t="s">
        <v>482</v>
      </c>
      <c r="H27" s="264" t="s">
        <v>482</v>
      </c>
      <c r="I27" s="93"/>
      <c r="J27" s="93"/>
      <c r="K27" s="36"/>
      <c r="L27" s="36"/>
    </row>
    <row r="28" spans="1:12" s="25" customFormat="1" ht="47.25" x14ac:dyDescent="0.25">
      <c r="A28" s="38" t="s">
        <v>388</v>
      </c>
      <c r="B28" s="44" t="s">
        <v>393</v>
      </c>
      <c r="C28" s="264" t="s">
        <v>482</v>
      </c>
      <c r="D28" s="264" t="s">
        <v>482</v>
      </c>
      <c r="E28" s="43"/>
      <c r="F28" s="43"/>
      <c r="G28" s="264" t="s">
        <v>482</v>
      </c>
      <c r="H28" s="264" t="s">
        <v>482</v>
      </c>
      <c r="I28" s="93"/>
      <c r="J28" s="93"/>
      <c r="K28" s="36"/>
      <c r="L28" s="36"/>
    </row>
    <row r="29" spans="1:12" s="25" customFormat="1" ht="31.5" x14ac:dyDescent="0.25">
      <c r="A29" s="38" t="s">
        <v>206</v>
      </c>
      <c r="B29" s="44" t="s">
        <v>392</v>
      </c>
      <c r="C29" s="264" t="s">
        <v>482</v>
      </c>
      <c r="D29" s="264" t="s">
        <v>482</v>
      </c>
      <c r="E29" s="43"/>
      <c r="F29" s="43"/>
      <c r="G29" s="264" t="s">
        <v>482</v>
      </c>
      <c r="H29" s="264" t="s">
        <v>482</v>
      </c>
      <c r="I29" s="93"/>
      <c r="J29" s="93"/>
      <c r="K29" s="36"/>
      <c r="L29" s="36"/>
    </row>
    <row r="30" spans="1:12" s="25" customFormat="1" ht="31.5" x14ac:dyDescent="0.25">
      <c r="A30" s="38" t="s">
        <v>205</v>
      </c>
      <c r="B30" s="44" t="s">
        <v>394</v>
      </c>
      <c r="C30" s="264" t="s">
        <v>482</v>
      </c>
      <c r="D30" s="264" t="s">
        <v>482</v>
      </c>
      <c r="E30" s="43"/>
      <c r="F30" s="43"/>
      <c r="G30" s="264" t="s">
        <v>482</v>
      </c>
      <c r="H30" s="264" t="s">
        <v>482</v>
      </c>
      <c r="I30" s="93"/>
      <c r="J30" s="93"/>
      <c r="K30" s="36"/>
      <c r="L30" s="36"/>
    </row>
    <row r="31" spans="1:12" s="25" customFormat="1" ht="31.5" x14ac:dyDescent="0.25">
      <c r="A31" s="38" t="s">
        <v>204</v>
      </c>
      <c r="B31" s="37" t="s">
        <v>390</v>
      </c>
      <c r="C31" s="298">
        <v>45667</v>
      </c>
      <c r="D31" s="298">
        <v>45746</v>
      </c>
      <c r="E31" s="43"/>
      <c r="F31" s="43"/>
      <c r="G31" s="298">
        <v>45758</v>
      </c>
      <c r="H31" s="298">
        <v>45777</v>
      </c>
      <c r="I31" s="93"/>
      <c r="J31" s="93"/>
      <c r="K31" s="36"/>
      <c r="L31" s="36"/>
    </row>
    <row r="32" spans="1:12" s="25" customFormat="1" x14ac:dyDescent="0.25">
      <c r="A32" s="38" t="s">
        <v>202</v>
      </c>
      <c r="B32" s="37" t="s">
        <v>395</v>
      </c>
      <c r="C32" s="298">
        <v>45748</v>
      </c>
      <c r="D32" s="298">
        <v>45838</v>
      </c>
      <c r="E32" s="43"/>
      <c r="F32" s="43"/>
      <c r="G32" s="298">
        <v>45839</v>
      </c>
      <c r="H32" s="298">
        <v>45899</v>
      </c>
      <c r="I32" s="264"/>
      <c r="J32" s="93"/>
      <c r="K32" s="36"/>
      <c r="L32" s="36"/>
    </row>
    <row r="33" spans="1:12" s="25" customFormat="1" ht="31.5" x14ac:dyDescent="0.25">
      <c r="A33" s="38" t="s">
        <v>406</v>
      </c>
      <c r="B33" s="37" t="s">
        <v>327</v>
      </c>
      <c r="C33" s="264" t="s">
        <v>482</v>
      </c>
      <c r="D33" s="264" t="s">
        <v>482</v>
      </c>
      <c r="E33" s="43"/>
      <c r="F33" s="43"/>
      <c r="G33" s="264" t="s">
        <v>482</v>
      </c>
      <c r="H33" s="264" t="s">
        <v>482</v>
      </c>
      <c r="I33" s="93"/>
      <c r="J33" s="93"/>
      <c r="K33" s="36"/>
      <c r="L33" s="36"/>
    </row>
    <row r="34" spans="1:12" s="25" customFormat="1" ht="47.25" x14ac:dyDescent="0.25">
      <c r="A34" s="38" t="s">
        <v>407</v>
      </c>
      <c r="B34" s="37" t="s">
        <v>399</v>
      </c>
      <c r="C34" s="264" t="s">
        <v>482</v>
      </c>
      <c r="D34" s="264" t="s">
        <v>482</v>
      </c>
      <c r="E34" s="42"/>
      <c r="F34" s="42"/>
      <c r="G34" s="264" t="s">
        <v>482</v>
      </c>
      <c r="H34" s="264" t="s">
        <v>482</v>
      </c>
      <c r="I34" s="93"/>
      <c r="J34" s="93"/>
      <c r="K34" s="42"/>
      <c r="L34" s="36"/>
    </row>
    <row r="35" spans="1:12" s="25" customFormat="1" x14ac:dyDescent="0.25">
      <c r="A35" s="38" t="s">
        <v>408</v>
      </c>
      <c r="B35" s="37" t="s">
        <v>203</v>
      </c>
      <c r="C35" s="298">
        <v>45748</v>
      </c>
      <c r="D35" s="298">
        <v>45838</v>
      </c>
      <c r="E35" s="42"/>
      <c r="F35" s="42"/>
      <c r="G35" s="298">
        <v>45839</v>
      </c>
      <c r="H35" s="298">
        <v>45899</v>
      </c>
      <c r="I35" s="93"/>
      <c r="J35" s="93"/>
      <c r="K35" s="42"/>
      <c r="L35" s="36"/>
    </row>
    <row r="36" spans="1:12" x14ac:dyDescent="0.25">
      <c r="A36" s="38" t="s">
        <v>409</v>
      </c>
      <c r="B36" s="37" t="s">
        <v>391</v>
      </c>
      <c r="C36" s="264" t="s">
        <v>482</v>
      </c>
      <c r="D36" s="264" t="s">
        <v>482</v>
      </c>
      <c r="E36" s="41"/>
      <c r="F36" s="40"/>
      <c r="G36" s="264" t="s">
        <v>482</v>
      </c>
      <c r="H36" s="264" t="s">
        <v>482</v>
      </c>
      <c r="I36" s="93"/>
      <c r="J36" s="93"/>
      <c r="K36" s="36"/>
      <c r="L36" s="36"/>
    </row>
    <row r="37" spans="1:12" x14ac:dyDescent="0.25">
      <c r="A37" s="38" t="s">
        <v>410</v>
      </c>
      <c r="B37" s="37" t="s">
        <v>201</v>
      </c>
      <c r="C37" s="298">
        <v>45748</v>
      </c>
      <c r="D37" s="298">
        <v>45838</v>
      </c>
      <c r="E37" s="41"/>
      <c r="F37" s="40"/>
      <c r="G37" s="298">
        <v>45839</v>
      </c>
      <c r="H37" s="298">
        <v>45899</v>
      </c>
      <c r="I37" s="264"/>
      <c r="J37" s="93"/>
      <c r="K37" s="36"/>
      <c r="L37" s="36"/>
    </row>
    <row r="38" spans="1:12" x14ac:dyDescent="0.25">
      <c r="A38" s="38" t="s">
        <v>411</v>
      </c>
      <c r="B38" s="39" t="s">
        <v>200</v>
      </c>
      <c r="C38" s="299"/>
      <c r="D38" s="299"/>
      <c r="E38" s="36"/>
      <c r="F38" s="36"/>
      <c r="G38" s="299"/>
      <c r="H38" s="299"/>
      <c r="I38" s="93"/>
      <c r="J38" s="93"/>
      <c r="K38" s="36"/>
      <c r="L38" s="36"/>
    </row>
    <row r="39" spans="1:12" ht="47.25" x14ac:dyDescent="0.25">
      <c r="A39" s="38">
        <v>2</v>
      </c>
      <c r="B39" s="37" t="s">
        <v>396</v>
      </c>
      <c r="C39" s="298">
        <v>46023</v>
      </c>
      <c r="D39" s="298">
        <v>46111</v>
      </c>
      <c r="E39" s="36"/>
      <c r="F39" s="36"/>
      <c r="G39" s="298">
        <v>45931</v>
      </c>
      <c r="H39" s="298">
        <v>46111</v>
      </c>
      <c r="I39" s="93"/>
      <c r="J39" s="93"/>
      <c r="K39" s="36"/>
      <c r="L39" s="36"/>
    </row>
    <row r="40" spans="1:12" x14ac:dyDescent="0.25">
      <c r="A40" s="38" t="s">
        <v>199</v>
      </c>
      <c r="B40" s="37" t="s">
        <v>398</v>
      </c>
      <c r="C40" s="264" t="s">
        <v>482</v>
      </c>
      <c r="D40" s="264" t="s">
        <v>482</v>
      </c>
      <c r="E40" s="36"/>
      <c r="F40" s="36"/>
      <c r="G40" s="264" t="s">
        <v>482</v>
      </c>
      <c r="H40" s="264" t="s">
        <v>482</v>
      </c>
      <c r="I40" s="93"/>
      <c r="J40" s="93"/>
      <c r="K40" s="36"/>
      <c r="L40" s="36"/>
    </row>
    <row r="41" spans="1:12" ht="31.5" x14ac:dyDescent="0.25">
      <c r="A41" s="38" t="s">
        <v>198</v>
      </c>
      <c r="B41" s="39" t="s">
        <v>478</v>
      </c>
      <c r="C41" s="299"/>
      <c r="D41" s="299"/>
      <c r="E41" s="36"/>
      <c r="F41" s="36"/>
      <c r="G41" s="299"/>
      <c r="H41" s="299"/>
      <c r="I41" s="93"/>
      <c r="J41" s="93"/>
      <c r="K41" s="36"/>
      <c r="L41" s="36"/>
    </row>
    <row r="42" spans="1:12" ht="31.5" x14ac:dyDescent="0.25">
      <c r="A42" s="38">
        <v>3</v>
      </c>
      <c r="B42" s="37" t="s">
        <v>397</v>
      </c>
      <c r="C42" s="264" t="s">
        <v>482</v>
      </c>
      <c r="D42" s="264" t="s">
        <v>482</v>
      </c>
      <c r="E42" s="36"/>
      <c r="F42" s="36"/>
      <c r="G42" s="264" t="s">
        <v>482</v>
      </c>
      <c r="H42" s="264" t="s">
        <v>482</v>
      </c>
      <c r="I42" s="93"/>
      <c r="J42" s="93"/>
      <c r="K42" s="36"/>
      <c r="L42" s="36"/>
    </row>
    <row r="43" spans="1:12" x14ac:dyDescent="0.25">
      <c r="A43" s="38" t="s">
        <v>197</v>
      </c>
      <c r="B43" s="37" t="s">
        <v>195</v>
      </c>
      <c r="C43" s="264" t="s">
        <v>482</v>
      </c>
      <c r="D43" s="264" t="s">
        <v>482</v>
      </c>
      <c r="E43" s="36"/>
      <c r="F43" s="36"/>
      <c r="G43" s="264" t="s">
        <v>482</v>
      </c>
      <c r="H43" s="264" t="s">
        <v>482</v>
      </c>
      <c r="I43" s="93"/>
      <c r="J43" s="93"/>
      <c r="K43" s="36"/>
      <c r="L43" s="36"/>
    </row>
    <row r="44" spans="1:12" x14ac:dyDescent="0.25">
      <c r="A44" s="38" t="s">
        <v>196</v>
      </c>
      <c r="B44" s="37" t="s">
        <v>193</v>
      </c>
      <c r="C44" s="298">
        <v>46111</v>
      </c>
      <c r="D44" s="298">
        <v>46295</v>
      </c>
      <c r="E44" s="36"/>
      <c r="F44" s="36"/>
      <c r="G44" s="298">
        <v>46111</v>
      </c>
      <c r="H44" s="298">
        <v>46296</v>
      </c>
      <c r="I44" s="93"/>
      <c r="J44" s="93"/>
      <c r="K44" s="36"/>
      <c r="L44" s="36"/>
    </row>
    <row r="45" spans="1:12" ht="63" x14ac:dyDescent="0.25">
      <c r="A45" s="38" t="s">
        <v>194</v>
      </c>
      <c r="B45" s="37" t="s">
        <v>402</v>
      </c>
      <c r="C45" s="264" t="s">
        <v>482</v>
      </c>
      <c r="D45" s="264" t="s">
        <v>482</v>
      </c>
      <c r="E45" s="36"/>
      <c r="F45" s="36"/>
      <c r="G45" s="264" t="s">
        <v>482</v>
      </c>
      <c r="H45" s="264" t="s">
        <v>482</v>
      </c>
      <c r="I45" s="93"/>
      <c r="J45" s="93"/>
      <c r="K45" s="36"/>
      <c r="L45" s="36"/>
    </row>
    <row r="46" spans="1:12" ht="110.25" x14ac:dyDescent="0.25">
      <c r="A46" s="38" t="s">
        <v>192</v>
      </c>
      <c r="B46" s="37" t="s">
        <v>400</v>
      </c>
      <c r="C46" s="264" t="s">
        <v>482</v>
      </c>
      <c r="D46" s="264" t="s">
        <v>482</v>
      </c>
      <c r="E46" s="36"/>
      <c r="F46" s="36"/>
      <c r="G46" s="264" t="s">
        <v>482</v>
      </c>
      <c r="H46" s="264" t="s">
        <v>482</v>
      </c>
      <c r="I46" s="93"/>
      <c r="J46" s="93"/>
      <c r="K46" s="36"/>
      <c r="L46" s="36"/>
    </row>
    <row r="47" spans="1:12" x14ac:dyDescent="0.25">
      <c r="A47" s="38" t="s">
        <v>190</v>
      </c>
      <c r="B47" s="37" t="s">
        <v>191</v>
      </c>
      <c r="C47" s="298">
        <v>46296</v>
      </c>
      <c r="D47" s="298">
        <v>46386</v>
      </c>
      <c r="E47" s="36"/>
      <c r="F47" s="36"/>
      <c r="G47" s="298">
        <v>46296</v>
      </c>
      <c r="H47" s="298">
        <v>46386</v>
      </c>
      <c r="I47" s="93"/>
      <c r="J47" s="93"/>
      <c r="K47" s="36"/>
      <c r="L47" s="36"/>
    </row>
    <row r="48" spans="1:12" x14ac:dyDescent="0.25">
      <c r="A48" s="38" t="s">
        <v>412</v>
      </c>
      <c r="B48" s="39" t="s">
        <v>189</v>
      </c>
      <c r="C48" s="299"/>
      <c r="D48" s="299"/>
      <c r="E48" s="36"/>
      <c r="F48" s="36"/>
      <c r="G48" s="299"/>
      <c r="H48" s="299"/>
      <c r="I48" s="93"/>
      <c r="J48" s="93"/>
      <c r="K48" s="36"/>
      <c r="L48" s="36"/>
    </row>
    <row r="49" spans="1:12" x14ac:dyDescent="0.25">
      <c r="A49" s="38">
        <v>4</v>
      </c>
      <c r="B49" s="37" t="s">
        <v>187</v>
      </c>
      <c r="C49" s="264" t="s">
        <v>482</v>
      </c>
      <c r="D49" s="264" t="s">
        <v>482</v>
      </c>
      <c r="E49" s="189"/>
      <c r="F49" s="189"/>
      <c r="G49" s="264" t="s">
        <v>482</v>
      </c>
      <c r="H49" s="264" t="s">
        <v>482</v>
      </c>
      <c r="I49" s="264"/>
      <c r="J49" s="264"/>
      <c r="K49" s="36"/>
      <c r="L49" s="36"/>
    </row>
    <row r="50" spans="1:12" ht="63" x14ac:dyDescent="0.25">
      <c r="A50" s="38" t="s">
        <v>188</v>
      </c>
      <c r="B50" s="37" t="s">
        <v>401</v>
      </c>
      <c r="C50" s="298">
        <v>46296</v>
      </c>
      <c r="D50" s="298">
        <v>46386</v>
      </c>
      <c r="E50" s="189"/>
      <c r="F50" s="189"/>
      <c r="G50" s="298">
        <v>46296</v>
      </c>
      <c r="H50" s="298">
        <v>46386</v>
      </c>
      <c r="I50" s="93"/>
      <c r="J50" s="93"/>
      <c r="K50" s="36"/>
      <c r="L50" s="36"/>
    </row>
    <row r="51" spans="1:12" ht="47.25" x14ac:dyDescent="0.25">
      <c r="A51" s="38" t="s">
        <v>186</v>
      </c>
      <c r="B51" s="37" t="s">
        <v>403</v>
      </c>
      <c r="C51" s="264" t="s">
        <v>482</v>
      </c>
      <c r="D51" s="264" t="s">
        <v>482</v>
      </c>
      <c r="E51" s="36"/>
      <c r="F51" s="36"/>
      <c r="G51" s="264" t="s">
        <v>482</v>
      </c>
      <c r="H51" s="264" t="s">
        <v>482</v>
      </c>
      <c r="I51" s="93"/>
      <c r="J51" s="93"/>
      <c r="K51" s="36"/>
      <c r="L51" s="36"/>
    </row>
    <row r="52" spans="1:12" ht="47.25" x14ac:dyDescent="0.25">
      <c r="A52" s="38" t="s">
        <v>184</v>
      </c>
      <c r="B52" s="37" t="s">
        <v>185</v>
      </c>
      <c r="C52" s="264" t="s">
        <v>482</v>
      </c>
      <c r="D52" s="264" t="s">
        <v>482</v>
      </c>
      <c r="E52" s="36"/>
      <c r="F52" s="36"/>
      <c r="G52" s="264" t="s">
        <v>482</v>
      </c>
      <c r="H52" s="264" t="s">
        <v>482</v>
      </c>
      <c r="I52" s="93"/>
      <c r="J52" s="93"/>
      <c r="K52" s="36"/>
      <c r="L52" s="36"/>
    </row>
    <row r="53" spans="1:12" ht="31.5" x14ac:dyDescent="0.25">
      <c r="A53" s="38" t="s">
        <v>182</v>
      </c>
      <c r="B53" s="83" t="s">
        <v>404</v>
      </c>
      <c r="C53" s="298">
        <v>46296</v>
      </c>
      <c r="D53" s="298">
        <v>46386</v>
      </c>
      <c r="E53" s="189"/>
      <c r="F53" s="189"/>
      <c r="G53" s="298">
        <v>46296</v>
      </c>
      <c r="H53" s="298">
        <v>46386</v>
      </c>
      <c r="I53" s="264"/>
      <c r="J53" s="264"/>
      <c r="K53" s="36"/>
      <c r="L53" s="36"/>
    </row>
    <row r="54" spans="1:12" ht="31.5" x14ac:dyDescent="0.25">
      <c r="A54" s="38" t="s">
        <v>405</v>
      </c>
      <c r="B54" s="37" t="s">
        <v>183</v>
      </c>
      <c r="C54" s="264" t="s">
        <v>482</v>
      </c>
      <c r="D54" s="264" t="s">
        <v>482</v>
      </c>
      <c r="E54" s="36"/>
      <c r="F54" s="36"/>
      <c r="G54" s="264" t="s">
        <v>482</v>
      </c>
      <c r="H54" s="264" t="s">
        <v>482</v>
      </c>
      <c r="I54" s="93"/>
      <c r="J54" s="93"/>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2025-04-21T07:55:50Z</dcterms:modified>
</cp:coreProperties>
</file>